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орма 3.1" sheetId="1" r:id="rId1"/>
    <sheet name="форма 3.1(кварталы)" sheetId="4" r:id="rId2"/>
    <sheet name="субабоненты" sheetId="3" r:id="rId3"/>
    <sheet name="субабоненты (кварталы)" sheetId="5" r:id="rId4"/>
  </sheets>
  <externalReferences>
    <externalReference r:id="rId5"/>
    <externalReference r:id="rId6"/>
  </externalReferences>
  <definedNames>
    <definedName name="god">[1]Титульный!$F$10</definedName>
    <definedName name="org">[1]Титульный!$F$13</definedName>
    <definedName name="region_name">[1]Титульный!$F$8</definedName>
    <definedName name="_xlnm.Print_Area" localSheetId="0">'форма 3.1'!$B$3:$T$35</definedName>
  </definedNames>
  <calcPr calcId="124519"/>
</workbook>
</file>

<file path=xl/calcChain.xml><?xml version="1.0" encoding="utf-8"?>
<calcChain xmlns="http://schemas.openxmlformats.org/spreadsheetml/2006/main">
  <c r="F8" i="5"/>
  <c r="G8"/>
  <c r="H8"/>
  <c r="F9"/>
  <c r="G9"/>
  <c r="H9"/>
  <c r="E9"/>
  <c r="E8"/>
  <c r="E11"/>
  <c r="F11"/>
  <c r="G11"/>
  <c r="H11"/>
  <c r="E12"/>
  <c r="F12"/>
  <c r="G12"/>
  <c r="H12"/>
  <c r="E13"/>
  <c r="F13"/>
  <c r="G13"/>
  <c r="H13"/>
  <c r="H10"/>
  <c r="G10"/>
  <c r="F10"/>
  <c r="E10"/>
  <c r="T29" i="1"/>
  <c r="T26"/>
  <c r="T23"/>
  <c r="T19"/>
  <c r="F27"/>
  <c r="G27"/>
  <c r="H27"/>
  <c r="I27"/>
  <c r="J27"/>
  <c r="K27"/>
  <c r="L27"/>
  <c r="M27"/>
  <c r="N27"/>
  <c r="O27"/>
  <c r="P27"/>
  <c r="Q27"/>
  <c r="R27"/>
  <c r="S27"/>
  <c r="E27"/>
  <c r="D25" i="4"/>
  <c r="E25"/>
  <c r="F25"/>
  <c r="G25"/>
  <c r="D21"/>
  <c r="E21"/>
  <c r="F21"/>
  <c r="G21"/>
  <c r="D24"/>
  <c r="E24"/>
  <c r="F24"/>
  <c r="G24"/>
  <c r="D17"/>
  <c r="E17"/>
  <c r="F17"/>
  <c r="G17"/>
  <c r="D27"/>
  <c r="E27"/>
  <c r="F27"/>
  <c r="G27"/>
  <c r="D8"/>
  <c r="E8"/>
  <c r="F8"/>
  <c r="G8"/>
  <c r="D12"/>
  <c r="E12"/>
  <c r="F12"/>
  <c r="G12"/>
  <c r="G6"/>
  <c r="F6"/>
  <c r="E6"/>
  <c r="D6"/>
  <c r="B12" i="5"/>
  <c r="B10"/>
  <c r="T27" i="1" l="1"/>
  <c r="E20"/>
  <c r="B3"/>
  <c r="D6" i="3"/>
  <c r="I30" i="1"/>
  <c r="G20"/>
  <c r="G17"/>
  <c r="I20"/>
  <c r="J20"/>
  <c r="K20"/>
  <c r="L20"/>
  <c r="M20"/>
  <c r="N20"/>
  <c r="O20"/>
  <c r="P20"/>
  <c r="Q20"/>
  <c r="R20"/>
  <c r="S20"/>
  <c r="F20"/>
  <c r="I17"/>
  <c r="J17"/>
  <c r="K17"/>
  <c r="L17"/>
  <c r="M17"/>
  <c r="N17"/>
  <c r="O17"/>
  <c r="P17"/>
  <c r="Q17"/>
  <c r="R17"/>
  <c r="S17"/>
  <c r="T14"/>
  <c r="T10"/>
  <c r="I11"/>
  <c r="J11"/>
  <c r="K11"/>
  <c r="L11"/>
  <c r="M11"/>
  <c r="N11"/>
  <c r="O11"/>
  <c r="P11"/>
  <c r="Q11"/>
  <c r="R11"/>
  <c r="S11"/>
  <c r="H11"/>
  <c r="H9"/>
  <c r="T8"/>
  <c r="F17"/>
  <c r="E17"/>
  <c r="E25"/>
  <c r="H13"/>
  <c r="H18"/>
  <c r="H22"/>
  <c r="H24"/>
  <c r="H28"/>
  <c r="D7" i="3"/>
  <c r="A2"/>
  <c r="H11"/>
  <c r="I11" s="1"/>
  <c r="J11" s="1"/>
  <c r="K11" s="1"/>
  <c r="L11" s="1"/>
  <c r="M11" s="1"/>
  <c r="N11" s="1"/>
  <c r="O11" s="1"/>
  <c r="P11" s="1"/>
  <c r="Q11" s="1"/>
  <c r="R11" s="1"/>
  <c r="H10"/>
  <c r="I10" s="1"/>
  <c r="J10" s="1"/>
  <c r="K10" s="1"/>
  <c r="L10" s="1"/>
  <c r="M10" s="1"/>
  <c r="N10" s="1"/>
  <c r="O10" s="1"/>
  <c r="P10" s="1"/>
  <c r="Q10" s="1"/>
  <c r="R10" s="1"/>
  <c r="H9"/>
  <c r="I9" s="1"/>
  <c r="J9" s="1"/>
  <c r="K9" s="1"/>
  <c r="L9" s="1"/>
  <c r="M9" s="1"/>
  <c r="N9" s="1"/>
  <c r="O9" s="1"/>
  <c r="P9" s="1"/>
  <c r="Q9" s="1"/>
  <c r="R9" s="1"/>
  <c r="H8"/>
  <c r="I8" s="1"/>
  <c r="J8" s="1"/>
  <c r="K8" s="1"/>
  <c r="L8" s="1"/>
  <c r="M8" s="1"/>
  <c r="N8" s="1"/>
  <c r="O8" s="1"/>
  <c r="P8" s="1"/>
  <c r="Q8" s="1"/>
  <c r="R8" s="1"/>
  <c r="H25" i="1" l="1"/>
  <c r="H15"/>
  <c r="T11"/>
  <c r="D9" i="4"/>
  <c r="T17" i="1"/>
  <c r="D15" i="4"/>
  <c r="T20" i="1"/>
  <c r="D18" i="4"/>
  <c r="G9"/>
  <c r="F9"/>
  <c r="E9"/>
  <c r="G15"/>
  <c r="F15"/>
  <c r="E15"/>
  <c r="G18"/>
  <c r="F18"/>
  <c r="E18"/>
  <c r="J30" i="1"/>
  <c r="K30" s="1"/>
  <c r="H7" i="3"/>
  <c r="G7"/>
  <c r="F7"/>
  <c r="E7"/>
  <c r="H6"/>
  <c r="G6"/>
  <c r="F6"/>
  <c r="E6"/>
  <c r="K28" i="1"/>
  <c r="J28"/>
  <c r="I28"/>
  <c r="G28"/>
  <c r="F28"/>
  <c r="E28"/>
  <c r="G25"/>
  <c r="F25"/>
  <c r="J18"/>
  <c r="J25" s="1"/>
  <c r="I18"/>
  <c r="I25" s="1"/>
  <c r="D23" i="4" s="1"/>
  <c r="G18" i="1"/>
  <c r="G22" s="1"/>
  <c r="G24" s="1"/>
  <c r="F18"/>
  <c r="F22" s="1"/>
  <c r="F24" s="1"/>
  <c r="E18"/>
  <c r="I22"/>
  <c r="S9"/>
  <c r="S13" s="1"/>
  <c r="S15" s="1"/>
  <c r="R9"/>
  <c r="R13" s="1"/>
  <c r="R15" s="1"/>
  <c r="Q9"/>
  <c r="P9"/>
  <c r="P13" s="1"/>
  <c r="P15" s="1"/>
  <c r="O9"/>
  <c r="O13" s="1"/>
  <c r="O15" s="1"/>
  <c r="N9"/>
  <c r="M9"/>
  <c r="M13" s="1"/>
  <c r="M15" s="1"/>
  <c r="L9"/>
  <c r="L13" s="1"/>
  <c r="L15" s="1"/>
  <c r="K9"/>
  <c r="J9"/>
  <c r="J13" s="1"/>
  <c r="J15" s="1"/>
  <c r="I9"/>
  <c r="I13" s="1"/>
  <c r="G9"/>
  <c r="G13" s="1"/>
  <c r="G15" s="1"/>
  <c r="F9"/>
  <c r="F13" s="1"/>
  <c r="F15" s="1"/>
  <c r="E9"/>
  <c r="E13" s="1"/>
  <c r="E15" s="1"/>
  <c r="K13" l="1"/>
  <c r="E7" i="4"/>
  <c r="E10" s="1"/>
  <c r="N13" i="1"/>
  <c r="F7" i="4"/>
  <c r="F10" s="1"/>
  <c r="Q13" i="1"/>
  <c r="G7" i="4"/>
  <c r="G10" s="1"/>
  <c r="L30" i="1"/>
  <c r="T13"/>
  <c r="D7" i="4"/>
  <c r="D10" s="1"/>
  <c r="D28"/>
  <c r="D26" s="1"/>
  <c r="D11"/>
  <c r="D16"/>
  <c r="D19" s="1"/>
  <c r="E22" i="1"/>
  <c r="E24" s="1"/>
  <c r="T9"/>
  <c r="I15"/>
  <c r="I24"/>
  <c r="M30" l="1"/>
  <c r="L28"/>
  <c r="Q15"/>
  <c r="G13" i="4" s="1"/>
  <c r="G11"/>
  <c r="N15" i="1"/>
  <c r="F13" i="4" s="1"/>
  <c r="F11"/>
  <c r="K15" i="1"/>
  <c r="E13" i="4" s="1"/>
  <c r="E11"/>
  <c r="T15" i="1"/>
  <c r="D13" i="4"/>
  <c r="E28"/>
  <c r="E26" s="1"/>
  <c r="I7" i="3"/>
  <c r="I6"/>
  <c r="S11"/>
  <c r="S10"/>
  <c r="K18" i="1"/>
  <c r="J22"/>
  <c r="D20" i="4" l="1"/>
  <c r="K25" i="1"/>
  <c r="N30"/>
  <c r="M28"/>
  <c r="J6" i="3"/>
  <c r="J7"/>
  <c r="K22" i="1"/>
  <c r="J24"/>
  <c r="L18"/>
  <c r="L25" s="1"/>
  <c r="D22" i="4" l="1"/>
  <c r="K24" i="1"/>
  <c r="O30"/>
  <c r="N28"/>
  <c r="K7" i="3"/>
  <c r="K6"/>
  <c r="M18" i="1"/>
  <c r="M25" s="1"/>
  <c r="E23" i="4" s="1"/>
  <c r="L22" i="1"/>
  <c r="P30" l="1"/>
  <c r="O28"/>
  <c r="E16" i="4"/>
  <c r="E19" s="1"/>
  <c r="F28"/>
  <c r="F26" s="1"/>
  <c r="L6" i="3"/>
  <c r="L7"/>
  <c r="M22" i="1"/>
  <c r="M24" s="1"/>
  <c r="L24"/>
  <c r="E22" i="4" s="1"/>
  <c r="N18" i="1"/>
  <c r="N25" l="1"/>
  <c r="Q30"/>
  <c r="P28"/>
  <c r="E20" i="4"/>
  <c r="M7" i="3"/>
  <c r="M6"/>
  <c r="O18" i="1"/>
  <c r="O25" s="1"/>
  <c r="N22"/>
  <c r="R30" l="1"/>
  <c r="Q28"/>
  <c r="N6" i="3"/>
  <c r="N7"/>
  <c r="O22" i="1"/>
  <c r="O24" s="1"/>
  <c r="N24"/>
  <c r="P18"/>
  <c r="P25" s="1"/>
  <c r="F23" i="4" s="1"/>
  <c r="S30" i="1" l="1"/>
  <c r="R28"/>
  <c r="F16" i="4"/>
  <c r="F19" s="1"/>
  <c r="G28"/>
  <c r="G26" s="1"/>
  <c r="O7" i="3"/>
  <c r="O6"/>
  <c r="Q18" i="1"/>
  <c r="P22"/>
  <c r="F20" i="4" s="1"/>
  <c r="Q25" i="1" l="1"/>
  <c r="S28"/>
  <c r="T28" s="1"/>
  <c r="T30"/>
  <c r="P6" i="3"/>
  <c r="P7"/>
  <c r="Q22" i="1"/>
  <c r="P24"/>
  <c r="F22" i="4" s="1"/>
  <c r="R18" i="1"/>
  <c r="R25" s="1"/>
  <c r="Q24" l="1"/>
  <c r="Q7" i="3"/>
  <c r="Q6"/>
  <c r="S18" i="1"/>
  <c r="R22"/>
  <c r="R24" s="1"/>
  <c r="S25" l="1"/>
  <c r="T18"/>
  <c r="G16" i="4"/>
  <c r="G19" s="1"/>
  <c r="G23"/>
  <c r="T25" i="1"/>
  <c r="R6" i="3"/>
  <c r="S8"/>
  <c r="S6" s="1"/>
  <c r="R7"/>
  <c r="S9"/>
  <c r="S7" s="1"/>
  <c r="S22" i="1"/>
  <c r="S24" l="1"/>
  <c r="T22"/>
  <c r="G20" i="4"/>
  <c r="T24" i="1" l="1"/>
  <c r="G22" i="4"/>
</calcChain>
</file>

<file path=xl/sharedStrings.xml><?xml version="1.0" encoding="utf-8"?>
<sst xmlns="http://schemas.openxmlformats.org/spreadsheetml/2006/main" count="221" uniqueCount="71">
  <si>
    <t>Форма 3.1</t>
  </si>
  <si>
    <t xml:space="preserve">№ п.п. </t>
  </si>
  <si>
    <t>Наименование</t>
  </si>
  <si>
    <t>Ед. изм.</t>
  </si>
  <si>
    <t>Электроэнергия</t>
  </si>
  <si>
    <t>Поступление в сеть</t>
  </si>
  <si>
    <t>млн.кВтч</t>
  </si>
  <si>
    <t>Потери в электрической сети, в т.ч. относимые на:</t>
  </si>
  <si>
    <t>2.1</t>
  </si>
  <si>
    <t>собственное потребление</t>
  </si>
  <si>
    <t>2.2</t>
  </si>
  <si>
    <t>передачу сторонним потребителям (субабонентам)</t>
  </si>
  <si>
    <t>Относительные потери</t>
  </si>
  <si>
    <t>%</t>
  </si>
  <si>
    <t>Отпуск из сети (полезный отпуск ), в т.ч. для</t>
  </si>
  <si>
    <t>4.1</t>
  </si>
  <si>
    <t>собственного потребления</t>
  </si>
  <si>
    <t>4.2</t>
  </si>
  <si>
    <t>передачи сторонним потребителям (субабонентам)</t>
  </si>
  <si>
    <t>Мощность</t>
  </si>
  <si>
    <t>5</t>
  </si>
  <si>
    <t>МВт</t>
  </si>
  <si>
    <t>6</t>
  </si>
  <si>
    <t>6.1</t>
  </si>
  <si>
    <t>6.2</t>
  </si>
  <si>
    <t>7</t>
  </si>
  <si>
    <t>8</t>
  </si>
  <si>
    <t>Отпуск из сети (полезный отпуск), в т.ч. для</t>
  </si>
  <si>
    <t>8.1</t>
  </si>
  <si>
    <t>8.2</t>
  </si>
  <si>
    <t>9</t>
  </si>
  <si>
    <t xml:space="preserve">Заявленная мощность </t>
  </si>
  <si>
    <t>9.1</t>
  </si>
  <si>
    <t>9.2</t>
  </si>
  <si>
    <t>сторонних потребителей (субабонентов)</t>
  </si>
  <si>
    <t>10</t>
  </si>
  <si>
    <t xml:space="preserve">Присоединенная мощность </t>
  </si>
  <si>
    <t>МВА</t>
  </si>
  <si>
    <t>10.1</t>
  </si>
  <si>
    <t>10.2</t>
  </si>
  <si>
    <t>План 2012 Год</t>
  </si>
  <si>
    <t>Директор МУП "Горсвет"</t>
  </si>
  <si>
    <t>потери</t>
  </si>
  <si>
    <t>План 2013 Год</t>
  </si>
  <si>
    <t>Наименование организации</t>
  </si>
  <si>
    <t>Всего</t>
  </si>
  <si>
    <t>Заявленная мощность потребителей</t>
  </si>
  <si>
    <t>Присоединенная мощность потребителей</t>
  </si>
  <si>
    <t>Население</t>
  </si>
  <si>
    <t>Прочие потребители</t>
  </si>
  <si>
    <t>Факт 2012 Год</t>
  </si>
  <si>
    <t>План 2014 Январь</t>
  </si>
  <si>
    <t>План 2014 Февраль</t>
  </si>
  <si>
    <t>План 2014 Март</t>
  </si>
  <si>
    <t>План 2014 Апрель</t>
  </si>
  <si>
    <t>План 2014 Май</t>
  </si>
  <si>
    <t>План 2014 Июнь</t>
  </si>
  <si>
    <t>План 2014 Июль</t>
  </si>
  <si>
    <t>План 2014 Август</t>
  </si>
  <si>
    <t>План 2014 Сентябрь</t>
  </si>
  <si>
    <t>План 2014 Октябрь</t>
  </si>
  <si>
    <t>План 2014 Ноябрь</t>
  </si>
  <si>
    <t>План 2014 Декабрь</t>
  </si>
  <si>
    <t>План 2014 Год</t>
  </si>
  <si>
    <t>Предложения МУП "Горсвет" по технологическому расходу электроэнергии (мощности) - потерям в электрических сетях на 2014 год в регионе: Архангельская область (по квартально)</t>
  </si>
  <si>
    <t>I квартал 2014</t>
  </si>
  <si>
    <t>II квартал 2014</t>
  </si>
  <si>
    <t>III квартал 2014</t>
  </si>
  <si>
    <t>IV квартал 2014</t>
  </si>
  <si>
    <t>В.А.Бровин</t>
  </si>
  <si>
    <t>Показатель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</si>
</sst>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b/>
      <sz val="11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1"/>
      <color indexed="12"/>
      <name val="Tahoma"/>
      <family val="2"/>
      <charset val="204"/>
    </font>
    <font>
      <b/>
      <sz val="11"/>
      <color indexed="55"/>
      <name val="Tahoma"/>
      <family val="2"/>
      <charset val="204"/>
    </font>
    <font>
      <sz val="11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indexed="12"/>
      <name val="Arial"/>
      <family val="2"/>
      <charset val="204"/>
    </font>
    <font>
      <b/>
      <sz val="8"/>
      <name val="Tahoma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 style="medium">
        <color indexed="63"/>
      </bottom>
      <diagonal/>
    </border>
    <border>
      <left/>
      <right style="thin">
        <color indexed="64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thin">
        <color indexed="63"/>
      </top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 style="medium">
        <color indexed="63"/>
      </left>
      <right style="thin">
        <color indexed="64"/>
      </right>
      <top/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4" fillId="0" borderId="0" xfId="1" applyFont="1" applyProtection="1"/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Protection="1"/>
    <xf numFmtId="0" fontId="1" fillId="0" borderId="0" xfId="0" applyFont="1"/>
    <xf numFmtId="0" fontId="5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centerContinuous" wrapText="1"/>
    </xf>
    <xf numFmtId="0" fontId="6" fillId="0" borderId="0" xfId="1" applyFont="1" applyFill="1" applyBorder="1" applyProtection="1"/>
    <xf numFmtId="0" fontId="5" fillId="0" borderId="0" xfId="1" applyFont="1" applyFill="1" applyBorder="1" applyAlignment="1" applyProtection="1">
      <alignment horizontal="center"/>
    </xf>
    <xf numFmtId="0" fontId="6" fillId="0" borderId="0" xfId="1" applyFont="1" applyProtection="1"/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2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5" fillId="4" borderId="7" xfId="1" applyFont="1" applyFill="1" applyBorder="1" applyAlignment="1" applyProtection="1">
      <alignment horizontal="center" vertical="center" wrapText="1"/>
    </xf>
    <xf numFmtId="0" fontId="5" fillId="4" borderId="7" xfId="1" applyFont="1" applyFill="1" applyBorder="1" applyAlignment="1" applyProtection="1">
      <alignment horizontal="center"/>
    </xf>
    <xf numFmtId="0" fontId="5" fillId="4" borderId="7" xfId="2" applyFont="1" applyFill="1" applyBorder="1" applyAlignment="1" applyProtection="1">
      <alignment horizontal="center" vertical="center" wrapText="1"/>
    </xf>
    <xf numFmtId="0" fontId="5" fillId="4" borderId="8" xfId="2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vertical="center" wrapText="1"/>
    </xf>
    <xf numFmtId="2" fontId="8" fillId="5" borderId="9" xfId="1" applyNumberFormat="1" applyFont="1" applyFill="1" applyBorder="1" applyAlignment="1" applyProtection="1">
      <alignment horizontal="right" vertical="center" wrapText="1"/>
      <protection locked="0"/>
    </xf>
    <xf numFmtId="2" fontId="8" fillId="6" borderId="10" xfId="1" applyNumberFormat="1" applyFont="1" applyFill="1" applyBorder="1" applyAlignment="1" applyProtection="1">
      <alignment horizontal="right" vertical="center" wrapText="1"/>
    </xf>
    <xf numFmtId="2" fontId="8" fillId="6" borderId="9" xfId="1" applyNumberFormat="1" applyFont="1" applyFill="1" applyBorder="1" applyAlignment="1" applyProtection="1">
      <alignment horizontal="right" vertic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2" fontId="8" fillId="5" borderId="9" xfId="1" applyNumberFormat="1" applyFont="1" applyFill="1" applyBorder="1" applyAlignment="1" applyProtection="1">
      <alignment horizontal="right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horizontal="center" vertical="center"/>
    </xf>
    <xf numFmtId="2" fontId="8" fillId="5" borderId="10" xfId="1" applyNumberFormat="1" applyFont="1" applyFill="1" applyBorder="1" applyAlignment="1" applyProtection="1">
      <alignment horizontal="right" vertical="center"/>
      <protection locked="0"/>
    </xf>
    <xf numFmtId="0" fontId="8" fillId="0" borderId="9" xfId="1" applyFont="1" applyBorder="1" applyAlignment="1" applyProtection="1">
      <alignment horizontal="left" vertical="center" wrapText="1" indent="1"/>
    </xf>
    <xf numFmtId="0" fontId="5" fillId="4" borderId="7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left" vertical="center" wrapText="1" indent="1"/>
    </xf>
    <xf numFmtId="0" fontId="8" fillId="0" borderId="11" xfId="1" applyFont="1" applyBorder="1" applyAlignment="1" applyProtection="1">
      <alignment horizontal="center" vertical="center"/>
    </xf>
    <xf numFmtId="2" fontId="8" fillId="6" borderId="11" xfId="1" applyNumberFormat="1" applyFont="1" applyFill="1" applyBorder="1" applyAlignment="1" applyProtection="1">
      <alignment horizontal="right" vertical="center"/>
    </xf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Border="1" applyAlignment="1" applyProtection="1">
      <alignment vertical="center" wrapText="1"/>
    </xf>
    <xf numFmtId="0" fontId="8" fillId="0" borderId="0" xfId="1" applyFont="1" applyProtection="1"/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Border="1" applyAlignment="1" applyProtection="1">
      <alignment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Border="1" applyProtection="1"/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Border="1" applyAlignment="1" applyProtection="1">
      <alignment horizontal="center"/>
    </xf>
    <xf numFmtId="0" fontId="9" fillId="0" borderId="0" xfId="3" applyNumberFormat="1" applyFont="1" applyProtection="1"/>
    <xf numFmtId="0" fontId="9" fillId="0" borderId="0" xfId="1" applyFont="1" applyProtection="1"/>
    <xf numFmtId="0" fontId="10" fillId="0" borderId="0" xfId="1" applyFont="1" applyProtection="1"/>
    <xf numFmtId="0" fontId="10" fillId="0" borderId="0" xfId="1" applyFont="1" applyFill="1" applyBorder="1" applyAlignment="1" applyProtection="1">
      <alignment horizontal="center"/>
    </xf>
    <xf numFmtId="0" fontId="9" fillId="0" borderId="0" xfId="3" applyNumberFormat="1" applyFont="1" applyFill="1" applyBorder="1" applyProtection="1"/>
    <xf numFmtId="0" fontId="12" fillId="0" borderId="0" xfId="2" applyFont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9" xfId="1" applyFont="1" applyBorder="1" applyAlignment="1" applyProtection="1">
      <alignment horizontal="center" vertical="center"/>
    </xf>
    <xf numFmtId="4" fontId="9" fillId="6" borderId="9" xfId="1" applyNumberFormat="1" applyFont="1" applyFill="1" applyBorder="1" applyAlignment="1" applyProtection="1">
      <alignment horizontal="right" vertical="center"/>
    </xf>
    <xf numFmtId="4" fontId="9" fillId="6" borderId="10" xfId="1" applyNumberFormat="1" applyFont="1" applyFill="1" applyBorder="1" applyAlignment="1" applyProtection="1">
      <alignment horizontal="right" vertical="center"/>
    </xf>
    <xf numFmtId="0" fontId="9" fillId="0" borderId="13" xfId="1" applyFont="1" applyFill="1" applyBorder="1" applyAlignment="1" applyProtection="1">
      <alignment horizontal="center" vertical="center" wrapText="1"/>
    </xf>
    <xf numFmtId="0" fontId="9" fillId="0" borderId="13" xfId="1" applyFont="1" applyBorder="1" applyAlignment="1" applyProtection="1">
      <alignment horizontal="center" vertical="center"/>
    </xf>
    <xf numFmtId="2" fontId="9" fillId="5" borderId="13" xfId="1" applyNumberFormat="1" applyFont="1" applyFill="1" applyBorder="1" applyAlignment="1" applyProtection="1">
      <alignment horizontal="right" vertical="center"/>
      <protection locked="0"/>
    </xf>
    <xf numFmtId="2" fontId="9" fillId="6" borderId="14" xfId="1" applyNumberFormat="1" applyFont="1" applyFill="1" applyBorder="1" applyAlignment="1" applyProtection="1">
      <alignment horizontal="right" vertical="center"/>
    </xf>
    <xf numFmtId="0" fontId="11" fillId="0" borderId="5" xfId="2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2" fontId="9" fillId="0" borderId="0" xfId="1" applyNumberFormat="1" applyFont="1" applyProtection="1"/>
    <xf numFmtId="0" fontId="10" fillId="4" borderId="7" xfId="1" applyFont="1" applyFill="1" applyBorder="1" applyAlignment="1" applyProtection="1">
      <alignment horizontal="center" vertical="center" wrapText="1"/>
    </xf>
    <xf numFmtId="0" fontId="10" fillId="4" borderId="7" xfId="1" applyFont="1" applyFill="1" applyBorder="1" applyAlignment="1" applyProtection="1">
      <alignment horizontal="center"/>
    </xf>
    <xf numFmtId="0" fontId="9" fillId="0" borderId="9" xfId="1" applyFont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vertical="center" wrapText="1"/>
    </xf>
    <xf numFmtId="0" fontId="9" fillId="0" borderId="9" xfId="1" applyFont="1" applyFill="1" applyBorder="1" applyAlignment="1" applyProtection="1">
      <alignment horizontal="left" vertical="center" wrapText="1" indent="1"/>
    </xf>
    <xf numFmtId="0" fontId="9" fillId="0" borderId="9" xfId="1" applyFont="1" applyBorder="1" applyAlignment="1" applyProtection="1">
      <alignment vertical="center" wrapText="1"/>
    </xf>
    <xf numFmtId="0" fontId="9" fillId="0" borderId="9" xfId="1" applyFont="1" applyBorder="1" applyAlignment="1" applyProtection="1">
      <alignment horizontal="left" vertical="center" wrapText="1" indent="1"/>
    </xf>
    <xf numFmtId="0" fontId="10" fillId="4" borderId="7" xfId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left" vertical="center" wrapText="1" indent="1"/>
    </xf>
    <xf numFmtId="0" fontId="9" fillId="0" borderId="11" xfId="1" applyFont="1" applyBorder="1" applyAlignment="1" applyProtection="1">
      <alignment horizontal="center" vertical="center"/>
    </xf>
    <xf numFmtId="2" fontId="9" fillId="6" borderId="9" xfId="1" applyNumberFormat="1" applyFont="1" applyFill="1" applyBorder="1" applyAlignment="1" applyProtection="1">
      <alignment horizontal="right" vertical="center" wrapText="1"/>
    </xf>
    <xf numFmtId="2" fontId="9" fillId="6" borderId="10" xfId="1" applyNumberFormat="1" applyFont="1" applyFill="1" applyBorder="1" applyAlignment="1" applyProtection="1">
      <alignment horizontal="right" vertical="center" wrapText="1"/>
    </xf>
    <xf numFmtId="2" fontId="9" fillId="6" borderId="9" xfId="1" applyNumberFormat="1" applyFont="1" applyFill="1" applyBorder="1" applyAlignment="1" applyProtection="1">
      <alignment horizontal="right" vertical="center"/>
    </xf>
    <xf numFmtId="2" fontId="9" fillId="6" borderId="10" xfId="1" applyNumberFormat="1" applyFont="1" applyFill="1" applyBorder="1" applyAlignment="1" applyProtection="1">
      <alignment horizontal="right" vertical="center"/>
    </xf>
    <xf numFmtId="2" fontId="9" fillId="6" borderId="11" xfId="1" applyNumberFormat="1" applyFont="1" applyFill="1" applyBorder="1" applyAlignment="1" applyProtection="1">
      <alignment horizontal="right" vertical="center" wrapText="1"/>
    </xf>
    <xf numFmtId="2" fontId="9" fillId="6" borderId="15" xfId="1" applyNumberFormat="1" applyFont="1" applyFill="1" applyBorder="1" applyAlignment="1" applyProtection="1">
      <alignment horizontal="right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 vertical="center"/>
    </xf>
    <xf numFmtId="4" fontId="10" fillId="6" borderId="9" xfId="1" applyNumberFormat="1" applyFont="1" applyFill="1" applyBorder="1" applyAlignment="1" applyProtection="1">
      <alignment horizontal="right" vertical="center"/>
    </xf>
    <xf numFmtId="4" fontId="10" fillId="6" borderId="10" xfId="1" applyNumberFormat="1" applyFont="1" applyFill="1" applyBorder="1" applyAlignment="1" applyProtection="1">
      <alignment horizontal="right" vertical="center"/>
    </xf>
    <xf numFmtId="0" fontId="0" fillId="7" borderId="0" xfId="0" applyFill="1"/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/>
    </xf>
    <xf numFmtId="0" fontId="11" fillId="0" borderId="16" xfId="2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/>
    </xf>
    <xf numFmtId="0" fontId="17" fillId="0" borderId="0" xfId="0" applyFont="1"/>
    <xf numFmtId="2" fontId="8" fillId="6" borderId="15" xfId="1" applyNumberFormat="1" applyFont="1" applyFill="1" applyBorder="1" applyAlignment="1" applyProtection="1">
      <alignment horizontal="right" vertical="center" wrapText="1"/>
    </xf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8" xfId="1" applyFont="1" applyFill="1" applyBorder="1" applyAlignment="1" applyProtection="1">
      <alignment horizontal="center" vertical="center" wrapText="1"/>
    </xf>
    <xf numFmtId="0" fontId="5" fillId="4" borderId="19" xfId="1" applyFont="1" applyFill="1" applyBorder="1" applyAlignment="1" applyProtection="1">
      <alignment horizontal="center" vertical="center" wrapText="1"/>
    </xf>
    <xf numFmtId="0" fontId="8" fillId="0" borderId="20" xfId="1" applyFont="1" applyBorder="1" applyAlignment="1" applyProtection="1">
      <alignment horizontal="center" vertical="center" wrapText="1"/>
    </xf>
    <xf numFmtId="0" fontId="8" fillId="0" borderId="21" xfId="1" applyFont="1" applyBorder="1" applyAlignment="1" applyProtection="1">
      <alignment horizontal="center" vertical="center" wrapText="1"/>
    </xf>
    <xf numFmtId="0" fontId="0" fillId="7" borderId="22" xfId="0" applyFill="1" applyBorder="1"/>
    <xf numFmtId="0" fontId="0" fillId="7" borderId="17" xfId="0" applyFill="1" applyBorder="1"/>
    <xf numFmtId="0" fontId="10" fillId="4" borderId="23" xfId="1" applyFont="1" applyFill="1" applyBorder="1" applyAlignment="1" applyProtection="1">
      <alignment horizontal="center" vertical="center" wrapText="1"/>
    </xf>
    <xf numFmtId="0" fontId="9" fillId="0" borderId="20" xfId="1" applyFont="1" applyBorder="1" applyAlignment="1" applyProtection="1">
      <alignment horizontal="center" vertical="center" wrapText="1"/>
    </xf>
    <xf numFmtId="0" fontId="10" fillId="4" borderId="19" xfId="1" applyFont="1" applyFill="1" applyBorder="1" applyAlignment="1" applyProtection="1">
      <alignment horizontal="center" vertical="center" wrapText="1"/>
    </xf>
    <xf numFmtId="0" fontId="9" fillId="0" borderId="21" xfId="1" applyFont="1" applyBorder="1" applyAlignment="1" applyProtection="1">
      <alignment horizontal="center" vertical="center" wrapText="1"/>
    </xf>
    <xf numFmtId="0" fontId="5" fillId="0" borderId="24" xfId="1" applyFont="1" applyFill="1" applyBorder="1" applyAlignment="1" applyProtection="1">
      <alignment horizontal="center" vertical="center" wrapText="1"/>
    </xf>
    <xf numFmtId="0" fontId="5" fillId="0" borderId="25" xfId="1" applyFont="1" applyFill="1" applyBorder="1" applyAlignment="1" applyProtection="1">
      <alignment horizontal="center" vertical="center" wrapText="1"/>
    </xf>
    <xf numFmtId="0" fontId="5" fillId="0" borderId="25" xfId="1" applyFont="1" applyFill="1" applyBorder="1" applyAlignment="1" applyProtection="1">
      <alignment horizontal="center" vertical="center"/>
    </xf>
    <xf numFmtId="0" fontId="11" fillId="0" borderId="25" xfId="2" applyFont="1" applyFill="1" applyBorder="1" applyAlignment="1" applyProtection="1">
      <alignment horizontal="center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10" fillId="0" borderId="27" xfId="2" applyFont="1" applyFill="1" applyBorder="1" applyAlignment="1" applyProtection="1">
      <alignment horizontal="center" vertical="center" wrapText="1"/>
    </xf>
    <xf numFmtId="0" fontId="9" fillId="0" borderId="28" xfId="3" applyNumberFormat="1" applyFont="1" applyFill="1" applyBorder="1" applyProtection="1"/>
    <xf numFmtId="0" fontId="10" fillId="0" borderId="29" xfId="3" applyNumberFormat="1" applyFont="1" applyFill="1" applyBorder="1" applyAlignment="1" applyProtection="1">
      <alignment horizontal="center" vertical="center"/>
    </xf>
    <xf numFmtId="0" fontId="11" fillId="0" borderId="29" xfId="2" applyFont="1" applyFill="1" applyBorder="1" applyAlignment="1" applyProtection="1">
      <alignment horizontal="center" vertical="center" wrapText="1"/>
    </xf>
    <xf numFmtId="0" fontId="11" fillId="0" borderId="30" xfId="2" applyFont="1" applyFill="1" applyBorder="1" applyAlignment="1" applyProtection="1">
      <alignment horizontal="center" vertical="center" wrapText="1"/>
    </xf>
    <xf numFmtId="0" fontId="12" fillId="0" borderId="31" xfId="2" applyFont="1" applyBorder="1" applyAlignment="1" applyProtection="1">
      <alignment horizontal="center" vertical="center" wrapText="1"/>
    </xf>
    <xf numFmtId="0" fontId="12" fillId="0" borderId="17" xfId="2" applyFont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/>
    </xf>
    <xf numFmtId="2" fontId="9" fillId="5" borderId="5" xfId="1" applyNumberFormat="1" applyFont="1" applyFill="1" applyBorder="1" applyAlignment="1" applyProtection="1">
      <alignment horizontal="right" vertical="center"/>
      <protection locked="0"/>
    </xf>
    <xf numFmtId="2" fontId="9" fillId="6" borderId="6" xfId="1" applyNumberFormat="1" applyFont="1" applyFill="1" applyBorder="1" applyAlignment="1" applyProtection="1">
      <alignment horizontal="right" vertical="center"/>
    </xf>
    <xf numFmtId="0" fontId="5" fillId="0" borderId="37" xfId="1" applyFont="1" applyFill="1" applyBorder="1" applyAlignment="1" applyProtection="1">
      <alignment horizontal="center" vertical="center" wrapText="1"/>
    </xf>
    <xf numFmtId="0" fontId="11" fillId="0" borderId="38" xfId="2" applyFont="1" applyFill="1" applyBorder="1" applyAlignment="1" applyProtection="1">
      <alignment horizontal="center" vertical="center" wrapText="1"/>
    </xf>
    <xf numFmtId="0" fontId="15" fillId="0" borderId="20" xfId="1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/>
    </xf>
    <xf numFmtId="0" fontId="15" fillId="0" borderId="9" xfId="2" applyFont="1" applyFill="1" applyBorder="1" applyAlignment="1" applyProtection="1">
      <alignment horizontal="center" vertical="center" wrapText="1"/>
    </xf>
    <xf numFmtId="0" fontId="15" fillId="0" borderId="10" xfId="2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left" vertical="center" wrapText="1"/>
    </xf>
    <xf numFmtId="0" fontId="9" fillId="0" borderId="11" xfId="1" applyFont="1" applyFill="1" applyBorder="1" applyAlignment="1" applyProtection="1">
      <alignment horizontal="left" vertical="center" wrapText="1"/>
    </xf>
    <xf numFmtId="2" fontId="9" fillId="6" borderId="11" xfId="1" applyNumberFormat="1" applyFont="1" applyFill="1" applyBorder="1" applyAlignment="1" applyProtection="1">
      <alignment horizontal="right" vertical="center"/>
    </xf>
    <xf numFmtId="2" fontId="9" fillId="6" borderId="15" xfId="1" applyNumberFormat="1" applyFont="1" applyFill="1" applyBorder="1" applyAlignment="1" applyProtection="1">
      <alignment horizontal="right" vertical="center"/>
    </xf>
    <xf numFmtId="0" fontId="5" fillId="0" borderId="0" xfId="1" applyFont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/>
    </xf>
    <xf numFmtId="0" fontId="8" fillId="0" borderId="0" xfId="1" applyFont="1" applyAlignment="1" applyProtection="1">
      <alignment horizontal="left" vertical="center" wrapText="1"/>
    </xf>
    <xf numFmtId="0" fontId="13" fillId="0" borderId="0" xfId="0" applyFont="1" applyAlignment="1">
      <alignment horizontal="center" wrapText="1"/>
    </xf>
    <xf numFmtId="0" fontId="10" fillId="0" borderId="32" xfId="3" applyNumberFormat="1" applyFont="1" applyBorder="1" applyAlignment="1" applyProtection="1">
      <alignment horizontal="center" vertical="center"/>
    </xf>
    <xf numFmtId="0" fontId="10" fillId="0" borderId="33" xfId="3" applyNumberFormat="1" applyFont="1" applyBorder="1" applyAlignment="1" applyProtection="1">
      <alignment horizontal="center" vertical="center"/>
    </xf>
    <xf numFmtId="49" fontId="9" fillId="5" borderId="34" xfId="3" applyNumberFormat="1" applyFont="1" applyFill="1" applyBorder="1" applyAlignment="1" applyProtection="1">
      <alignment horizontal="center" vertical="center"/>
      <protection locked="0"/>
    </xf>
    <xf numFmtId="49" fontId="9" fillId="5" borderId="35" xfId="3" applyNumberFormat="1" applyFont="1" applyFill="1" applyBorder="1" applyAlignment="1" applyProtection="1">
      <alignment horizontal="center" vertical="center"/>
      <protection locked="0"/>
    </xf>
    <xf numFmtId="49" fontId="9" fillId="5" borderId="36" xfId="3" applyNumberFormat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 wrapText="1"/>
    </xf>
    <xf numFmtId="0" fontId="10" fillId="4" borderId="20" xfId="3" applyNumberFormat="1" applyFont="1" applyFill="1" applyBorder="1" applyAlignment="1" applyProtection="1">
      <alignment horizontal="center" vertical="center"/>
    </xf>
    <xf numFmtId="0" fontId="10" fillId="4" borderId="9" xfId="3" applyNumberFormat="1" applyFont="1" applyFill="1" applyBorder="1" applyAlignment="1" applyProtection="1">
      <alignment horizontal="center" vertical="center"/>
    </xf>
    <xf numFmtId="1" fontId="9" fillId="0" borderId="20" xfId="4" applyNumberFormat="1" applyFont="1" applyBorder="1" applyAlignment="1" applyProtection="1">
      <alignment horizontal="center" vertical="center"/>
    </xf>
    <xf numFmtId="49" fontId="9" fillId="6" borderId="9" xfId="3" applyNumberFormat="1" applyFont="1" applyFill="1" applyBorder="1" applyAlignment="1" applyProtection="1">
      <alignment horizontal="left" vertical="center" wrapText="1"/>
    </xf>
    <xf numFmtId="0" fontId="9" fillId="6" borderId="9" xfId="3" applyNumberFormat="1" applyFont="1" applyFill="1" applyBorder="1" applyAlignment="1" applyProtection="1">
      <alignment horizontal="left" vertical="center" wrapText="1"/>
    </xf>
    <xf numFmtId="1" fontId="9" fillId="0" borderId="21" xfId="4" applyNumberFormat="1" applyFont="1" applyBorder="1" applyAlignment="1" applyProtection="1">
      <alignment horizontal="center" vertical="center"/>
    </xf>
    <xf numFmtId="0" fontId="9" fillId="6" borderId="11" xfId="3" applyNumberFormat="1" applyFont="1" applyFill="1" applyBorder="1" applyAlignment="1" applyProtection="1">
      <alignment horizontal="left" vertical="center" wrapText="1"/>
    </xf>
  </cellXfs>
  <cellStyles count="5">
    <cellStyle name="Гиперссылка" xfId="4" builtinId="8"/>
    <cellStyle name="Обычный" xfId="0" builtinId="0"/>
    <cellStyle name="Обычный_FORM3.1" xfId="1"/>
    <cellStyle name="Обычный_Форма 4 Станция" xfId="2"/>
    <cellStyle name="Обычный_Форма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8;&#1040;&#1056;&#1048;&#1060;&#1067;%202012/FORM3.1.2012%20&#1096;&#1072;&#1073;&#1083;&#1086;&#1085;%20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3.1.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 refreshError="1"/>
      <sheetData sheetId="1" refreshError="1"/>
      <sheetData sheetId="2" refreshError="1">
        <row r="8">
          <cell r="F8" t="str">
            <v>Архангельская область</v>
          </cell>
        </row>
        <row r="10">
          <cell r="F10">
            <v>2012</v>
          </cell>
        </row>
        <row r="13">
          <cell r="F13" t="str">
            <v>МУП "Горсвет"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Форма 3.1"/>
      <sheetName val="Форма 3.1 (кварталы)"/>
      <sheetName val="Субабоненты"/>
      <sheetName val="Субабоненты (кварталы)"/>
      <sheetName val="Комментарии"/>
      <sheetName val="Проверка"/>
      <sheetName val="TEHSHEET"/>
      <sheetName val="et_union"/>
      <sheetName val="modUpdTemplMain"/>
      <sheetName val="AllSheetsInThisWorkbook"/>
      <sheetName val="REESTR_ORG"/>
      <sheetName val="REESTR_FILTERED"/>
      <sheetName val="REESTR_MO"/>
      <sheetName val="modfrmReestr"/>
      <sheetName val="modCommandButton"/>
      <sheetName val="modReestr"/>
      <sheetName val="modProv"/>
      <sheetName val="modChan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E17" t="str">
            <v>Население</v>
          </cell>
        </row>
        <row r="19">
          <cell r="E19" t="str">
            <v>Прочие потребители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1"/>
  <sheetViews>
    <sheetView tabSelected="1" view="pageBreakPreview" topLeftCell="B3" zoomScale="70" zoomScaleNormal="90" zoomScaleSheetLayoutView="70" workbookViewId="0">
      <selection activeCell="B34" sqref="B34:F34"/>
    </sheetView>
  </sheetViews>
  <sheetFormatPr defaultRowHeight="20.100000000000001" customHeight="1"/>
  <cols>
    <col min="1" max="1" width="4.7109375" style="4" hidden="1" customWidth="1"/>
    <col min="2" max="2" width="7.140625" style="4" customWidth="1"/>
    <col min="3" max="3" width="41.85546875" style="4" customWidth="1"/>
    <col min="4" max="4" width="9.85546875" style="4" customWidth="1"/>
    <col min="5" max="8" width="8.5703125" style="4" customWidth="1"/>
    <col min="9" max="9" width="10.5703125" style="4" customWidth="1"/>
    <col min="10" max="10" width="8.5703125" style="4" customWidth="1"/>
    <col min="11" max="11" width="11.7109375" style="4" bestFit="1" customWidth="1"/>
    <col min="12" max="15" width="8.5703125" style="4" customWidth="1"/>
    <col min="16" max="16" width="9.5703125" style="4" customWidth="1"/>
    <col min="17" max="18" width="9.85546875" style="4" customWidth="1"/>
    <col min="19" max="19" width="10.140625" style="4" customWidth="1"/>
    <col min="20" max="20" width="8.5703125" style="4" customWidth="1"/>
    <col min="21" max="16384" width="9.140625" style="4"/>
  </cols>
  <sheetData>
    <row r="1" spans="1:21" ht="20.100000000000001" hidden="1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20.100000000000001" hidden="1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5" t="s">
        <v>0</v>
      </c>
    </row>
    <row r="3" spans="1:21" ht="38.25" customHeight="1" thickBot="1">
      <c r="A3" s="6"/>
      <c r="B3" s="128" t="str">
        <f>"Предложения "  &amp; org &amp; " по технологическому расходу электроэнергии (мощности) - потерям в электрических сетях на 2014 год в регионе: "&amp;region_name</f>
        <v>Предложения МУП "Горсвет" по технологическому расходу электроэнергии (мощности) - потерям в электрических сетях на 2014 год в регионе: Архангельская область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30"/>
    </row>
    <row r="4" spans="1:21" ht="6.7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1" ht="54" customHeight="1" thickBot="1">
      <c r="A5" s="9"/>
      <c r="B5" s="10" t="s">
        <v>1</v>
      </c>
      <c r="C5" s="11" t="s">
        <v>2</v>
      </c>
      <c r="D5" s="12" t="s">
        <v>3</v>
      </c>
      <c r="E5" s="58" t="s">
        <v>40</v>
      </c>
      <c r="F5" s="58" t="s">
        <v>50</v>
      </c>
      <c r="G5" s="58" t="s">
        <v>43</v>
      </c>
      <c r="H5" s="58" t="s">
        <v>51</v>
      </c>
      <c r="I5" s="58" t="s">
        <v>52</v>
      </c>
      <c r="J5" s="58" t="s">
        <v>53</v>
      </c>
      <c r="K5" s="58" t="s">
        <v>54</v>
      </c>
      <c r="L5" s="58" t="s">
        <v>55</v>
      </c>
      <c r="M5" s="58" t="s">
        <v>56</v>
      </c>
      <c r="N5" s="58" t="s">
        <v>57</v>
      </c>
      <c r="O5" s="58" t="s">
        <v>58</v>
      </c>
      <c r="P5" s="58" t="s">
        <v>59</v>
      </c>
      <c r="Q5" s="58" t="s">
        <v>60</v>
      </c>
      <c r="R5" s="58" t="s">
        <v>61</v>
      </c>
      <c r="S5" s="58" t="s">
        <v>62</v>
      </c>
      <c r="T5" s="13" t="s">
        <v>63</v>
      </c>
    </row>
    <row r="6" spans="1:21" ht="20.100000000000001" customHeight="1">
      <c r="A6" s="9"/>
      <c r="B6" s="90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  <c r="S6" s="14">
        <v>17</v>
      </c>
      <c r="T6" s="89">
        <v>19</v>
      </c>
    </row>
    <row r="7" spans="1:21" ht="20.100000000000001" customHeight="1">
      <c r="A7" s="9"/>
      <c r="B7" s="91"/>
      <c r="C7" s="15" t="s">
        <v>4</v>
      </c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</row>
    <row r="8" spans="1:21" ht="22.5" customHeight="1">
      <c r="A8" s="9"/>
      <c r="B8" s="92">
        <v>1</v>
      </c>
      <c r="C8" s="20" t="s">
        <v>5</v>
      </c>
      <c r="D8" s="19" t="s">
        <v>6</v>
      </c>
      <c r="E8" s="21">
        <v>69.216999999999999</v>
      </c>
      <c r="F8" s="21">
        <v>68.400000000000006</v>
      </c>
      <c r="G8" s="21">
        <v>69.177999999999997</v>
      </c>
      <c r="H8" s="21">
        <v>6.7848579999999998</v>
      </c>
      <c r="I8" s="21">
        <v>6.8064520000000002</v>
      </c>
      <c r="J8" s="21">
        <v>6.0438580000000002</v>
      </c>
      <c r="K8" s="21">
        <v>5.6230739999999999</v>
      </c>
      <c r="L8" s="21">
        <v>5.375731</v>
      </c>
      <c r="M8" s="21">
        <v>4.9310809999999998</v>
      </c>
      <c r="N8" s="21">
        <v>4.5702429999999996</v>
      </c>
      <c r="O8" s="21">
        <v>4.914123</v>
      </c>
      <c r="P8" s="21">
        <v>5.1481459999999997</v>
      </c>
      <c r="Q8" s="21">
        <v>5.6557870000000001</v>
      </c>
      <c r="R8" s="21">
        <v>6.3422910000000003</v>
      </c>
      <c r="S8" s="21">
        <v>6.9369730000000001</v>
      </c>
      <c r="T8" s="22">
        <f>SUM(H8:S8)</f>
        <v>69.132616999999996</v>
      </c>
    </row>
    <row r="9" spans="1:21" ht="29.25" customHeight="1">
      <c r="A9" s="9"/>
      <c r="B9" s="92">
        <v>2</v>
      </c>
      <c r="C9" s="20" t="s">
        <v>7</v>
      </c>
      <c r="D9" s="19" t="s">
        <v>6</v>
      </c>
      <c r="E9" s="23">
        <f t="shared" ref="E9:S9" si="0">SUM(E10:E11)</f>
        <v>6.6440000000000001</v>
      </c>
      <c r="F9" s="23">
        <f t="shared" si="0"/>
        <v>6.5659999999999998</v>
      </c>
      <c r="G9" s="23">
        <f t="shared" si="0"/>
        <v>6.6066000000000003</v>
      </c>
      <c r="H9" s="23">
        <f>SUM(H10:H11)</f>
        <v>0.64456150999999995</v>
      </c>
      <c r="I9" s="23">
        <f t="shared" si="0"/>
        <v>0.64661294000000002</v>
      </c>
      <c r="J9" s="23">
        <f t="shared" si="0"/>
        <v>0.57416651000000007</v>
      </c>
      <c r="K9" s="23">
        <f t="shared" si="0"/>
        <v>0.53419203000000004</v>
      </c>
      <c r="L9" s="23">
        <f t="shared" si="0"/>
        <v>0.51069444500000005</v>
      </c>
      <c r="M9" s="23">
        <f t="shared" si="0"/>
        <v>0.46845269499999997</v>
      </c>
      <c r="N9" s="23">
        <f t="shared" si="0"/>
        <v>0.43417308499999996</v>
      </c>
      <c r="O9" s="23">
        <f t="shared" si="0"/>
        <v>0.46684168500000001</v>
      </c>
      <c r="P9" s="23">
        <f t="shared" si="0"/>
        <v>0.48907386999999997</v>
      </c>
      <c r="Q9" s="23">
        <f t="shared" si="0"/>
        <v>0.53729976499999998</v>
      </c>
      <c r="R9" s="23">
        <f t="shared" si="0"/>
        <v>0.60251764500000005</v>
      </c>
      <c r="S9" s="23">
        <f t="shared" si="0"/>
        <v>0.65901243500000006</v>
      </c>
      <c r="T9" s="22">
        <f t="shared" ref="T9:T15" si="1">SUM(H9:S9)</f>
        <v>6.5675986150000005</v>
      </c>
    </row>
    <row r="10" spans="1:21" ht="22.5" customHeight="1">
      <c r="A10" s="9"/>
      <c r="B10" s="92" t="s">
        <v>8</v>
      </c>
      <c r="C10" s="24" t="s">
        <v>9</v>
      </c>
      <c r="D10" s="19" t="s">
        <v>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2">
        <f t="shared" si="1"/>
        <v>0</v>
      </c>
    </row>
    <row r="11" spans="1:21" ht="29.25" customHeight="1">
      <c r="A11" s="9"/>
      <c r="B11" s="92" t="s">
        <v>10</v>
      </c>
      <c r="C11" s="24" t="s">
        <v>11</v>
      </c>
      <c r="D11" s="19" t="s">
        <v>6</v>
      </c>
      <c r="E11" s="25">
        <v>6.6440000000000001</v>
      </c>
      <c r="F11" s="25">
        <v>6.5659999999999998</v>
      </c>
      <c r="G11" s="25">
        <v>6.6066000000000003</v>
      </c>
      <c r="H11" s="25">
        <f>H8*H12%</f>
        <v>0.64456150999999995</v>
      </c>
      <c r="I11" s="25">
        <f t="shared" ref="I11:S11" si="2">I8*I12%</f>
        <v>0.64661294000000002</v>
      </c>
      <c r="J11" s="25">
        <f t="shared" si="2"/>
        <v>0.57416651000000007</v>
      </c>
      <c r="K11" s="25">
        <f t="shared" si="2"/>
        <v>0.53419203000000004</v>
      </c>
      <c r="L11" s="25">
        <f t="shared" si="2"/>
        <v>0.51069444500000005</v>
      </c>
      <c r="M11" s="25">
        <f t="shared" si="2"/>
        <v>0.46845269499999997</v>
      </c>
      <c r="N11" s="25">
        <f t="shared" si="2"/>
        <v>0.43417308499999996</v>
      </c>
      <c r="O11" s="25">
        <f t="shared" si="2"/>
        <v>0.46684168500000001</v>
      </c>
      <c r="P11" s="25">
        <f t="shared" si="2"/>
        <v>0.48907386999999997</v>
      </c>
      <c r="Q11" s="25">
        <f t="shared" si="2"/>
        <v>0.53729976499999998</v>
      </c>
      <c r="R11" s="25">
        <f t="shared" si="2"/>
        <v>0.60251764500000005</v>
      </c>
      <c r="S11" s="25">
        <f t="shared" si="2"/>
        <v>0.65901243500000006</v>
      </c>
      <c r="T11" s="22">
        <f t="shared" si="1"/>
        <v>6.5675986150000005</v>
      </c>
      <c r="U11" t="s">
        <v>42</v>
      </c>
    </row>
    <row r="12" spans="1:21" ht="22.5" customHeight="1">
      <c r="A12" s="9"/>
      <c r="B12" s="92">
        <v>3</v>
      </c>
      <c r="C12" s="26" t="s">
        <v>12</v>
      </c>
      <c r="D12" s="27" t="s">
        <v>13</v>
      </c>
      <c r="E12" s="25">
        <v>9.6</v>
      </c>
      <c r="F12" s="25">
        <v>9.6</v>
      </c>
      <c r="G12" s="25">
        <v>9.5500000000000007</v>
      </c>
      <c r="H12" s="25">
        <v>9.5</v>
      </c>
      <c r="I12" s="25">
        <v>9.5</v>
      </c>
      <c r="J12" s="25">
        <v>9.5</v>
      </c>
      <c r="K12" s="25">
        <v>9.5</v>
      </c>
      <c r="L12" s="25">
        <v>9.5</v>
      </c>
      <c r="M12" s="25">
        <v>9.5</v>
      </c>
      <c r="N12" s="25">
        <v>9.5</v>
      </c>
      <c r="O12" s="25">
        <v>9.5</v>
      </c>
      <c r="P12" s="25">
        <v>9.5</v>
      </c>
      <c r="Q12" s="25">
        <v>9.5</v>
      </c>
      <c r="R12" s="25">
        <v>9.5</v>
      </c>
      <c r="S12" s="25">
        <v>9.5</v>
      </c>
      <c r="T12" s="28">
        <v>9.5</v>
      </c>
      <c r="U12" t="s">
        <v>13</v>
      </c>
    </row>
    <row r="13" spans="1:21" ht="29.25" customHeight="1">
      <c r="A13" s="9"/>
      <c r="B13" s="92">
        <v>4</v>
      </c>
      <c r="C13" s="26" t="s">
        <v>14</v>
      </c>
      <c r="D13" s="19" t="s">
        <v>6</v>
      </c>
      <c r="E13" s="25">
        <f>E8-E9</f>
        <v>62.573</v>
      </c>
      <c r="F13" s="25">
        <f>F8-F9</f>
        <v>61.834000000000003</v>
      </c>
      <c r="G13" s="25">
        <f>G8-G9</f>
        <v>62.571399999999997</v>
      </c>
      <c r="H13" s="25">
        <f>H8-H9</f>
        <v>6.1402964899999999</v>
      </c>
      <c r="I13" s="25">
        <f t="shared" ref="I13:S13" si="3">I8-I9</f>
        <v>6.1598390600000004</v>
      </c>
      <c r="J13" s="25">
        <f t="shared" si="3"/>
        <v>5.4696914899999998</v>
      </c>
      <c r="K13" s="25">
        <f t="shared" si="3"/>
        <v>5.0888819700000001</v>
      </c>
      <c r="L13" s="25">
        <f t="shared" si="3"/>
        <v>4.8650365549999997</v>
      </c>
      <c r="M13" s="25">
        <f t="shared" si="3"/>
        <v>4.462628305</v>
      </c>
      <c r="N13" s="25">
        <f t="shared" si="3"/>
        <v>4.1360699149999993</v>
      </c>
      <c r="O13" s="25">
        <f t="shared" si="3"/>
        <v>4.4472813149999997</v>
      </c>
      <c r="P13" s="25">
        <f t="shared" si="3"/>
        <v>4.6590721299999993</v>
      </c>
      <c r="Q13" s="25">
        <f t="shared" si="3"/>
        <v>5.1184872349999999</v>
      </c>
      <c r="R13" s="25">
        <f t="shared" si="3"/>
        <v>5.7397733550000005</v>
      </c>
      <c r="S13" s="25">
        <f t="shared" si="3"/>
        <v>6.2779605649999999</v>
      </c>
      <c r="T13" s="22">
        <f t="shared" si="1"/>
        <v>62.565018384999988</v>
      </c>
    </row>
    <row r="14" spans="1:21" ht="22.5" customHeight="1">
      <c r="A14" s="9"/>
      <c r="B14" s="92" t="s">
        <v>15</v>
      </c>
      <c r="C14" s="29" t="s">
        <v>16</v>
      </c>
      <c r="D14" s="19" t="s">
        <v>6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2">
        <f t="shared" si="1"/>
        <v>0</v>
      </c>
    </row>
    <row r="15" spans="1:21" ht="29.25" customHeight="1">
      <c r="A15" s="9"/>
      <c r="B15" s="92" t="s">
        <v>17</v>
      </c>
      <c r="C15" s="29" t="s">
        <v>18</v>
      </c>
      <c r="D15" s="19" t="s">
        <v>6</v>
      </c>
      <c r="E15" s="25">
        <f>E13</f>
        <v>62.573</v>
      </c>
      <c r="F15" s="25">
        <f>F13</f>
        <v>61.834000000000003</v>
      </c>
      <c r="G15" s="25">
        <f>G13</f>
        <v>62.571399999999997</v>
      </c>
      <c r="H15" s="25">
        <f>H13</f>
        <v>6.1402964899999999</v>
      </c>
      <c r="I15" s="25">
        <f t="shared" ref="I15:S15" si="4">I13</f>
        <v>6.1598390600000004</v>
      </c>
      <c r="J15" s="25">
        <f t="shared" si="4"/>
        <v>5.4696914899999998</v>
      </c>
      <c r="K15" s="25">
        <f t="shared" si="4"/>
        <v>5.0888819700000001</v>
      </c>
      <c r="L15" s="25">
        <f t="shared" si="4"/>
        <v>4.8650365549999997</v>
      </c>
      <c r="M15" s="25">
        <f t="shared" si="4"/>
        <v>4.462628305</v>
      </c>
      <c r="N15" s="25">
        <f t="shared" si="4"/>
        <v>4.1360699149999993</v>
      </c>
      <c r="O15" s="25">
        <f t="shared" si="4"/>
        <v>4.4472813149999997</v>
      </c>
      <c r="P15" s="25">
        <f t="shared" si="4"/>
        <v>4.6590721299999993</v>
      </c>
      <c r="Q15" s="25">
        <f t="shared" si="4"/>
        <v>5.1184872349999999</v>
      </c>
      <c r="R15" s="25">
        <f t="shared" si="4"/>
        <v>5.7397733550000005</v>
      </c>
      <c r="S15" s="25">
        <f t="shared" si="4"/>
        <v>6.2779605649999999</v>
      </c>
      <c r="T15" s="22">
        <f t="shared" si="1"/>
        <v>62.565018384999988</v>
      </c>
    </row>
    <row r="16" spans="1:21" ht="29.25" customHeight="1">
      <c r="A16" s="9"/>
      <c r="B16" s="91"/>
      <c r="C16" s="15" t="s">
        <v>19</v>
      </c>
      <c r="D16" s="30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8"/>
    </row>
    <row r="17" spans="1:20" ht="24" customHeight="1">
      <c r="A17" s="9"/>
      <c r="B17" s="92" t="s">
        <v>20</v>
      </c>
      <c r="C17" s="20" t="s">
        <v>5</v>
      </c>
      <c r="D17" s="19" t="s">
        <v>21</v>
      </c>
      <c r="E17" s="21">
        <f>E8/6.909</f>
        <v>10.018381820813431</v>
      </c>
      <c r="F17" s="21">
        <f>F8/6.909</f>
        <v>9.9001302648719065</v>
      </c>
      <c r="G17" s="21">
        <f>G8/6.909</f>
        <v>10.012737009697496</v>
      </c>
      <c r="H17" s="21">
        <v>10</v>
      </c>
      <c r="I17" s="21">
        <f t="shared" ref="I17:S17" si="5">H17</f>
        <v>10</v>
      </c>
      <c r="J17" s="21">
        <f t="shared" si="5"/>
        <v>10</v>
      </c>
      <c r="K17" s="21">
        <f t="shared" si="5"/>
        <v>10</v>
      </c>
      <c r="L17" s="21">
        <f t="shared" si="5"/>
        <v>10</v>
      </c>
      <c r="M17" s="21">
        <f t="shared" si="5"/>
        <v>10</v>
      </c>
      <c r="N17" s="21">
        <f t="shared" si="5"/>
        <v>10</v>
      </c>
      <c r="O17" s="21">
        <f t="shared" si="5"/>
        <v>10</v>
      </c>
      <c r="P17" s="21">
        <f t="shared" si="5"/>
        <v>10</v>
      </c>
      <c r="Q17" s="21">
        <f t="shared" si="5"/>
        <v>10</v>
      </c>
      <c r="R17" s="21">
        <f t="shared" si="5"/>
        <v>10</v>
      </c>
      <c r="S17" s="21">
        <f t="shared" si="5"/>
        <v>10</v>
      </c>
      <c r="T17" s="22">
        <f>SUM(H17:S17)/12</f>
        <v>10</v>
      </c>
    </row>
    <row r="18" spans="1:20" ht="29.25" customHeight="1">
      <c r="A18" s="9"/>
      <c r="B18" s="92" t="s">
        <v>22</v>
      </c>
      <c r="C18" s="20" t="s">
        <v>7</v>
      </c>
      <c r="D18" s="19" t="s">
        <v>21</v>
      </c>
      <c r="E18" s="23">
        <f t="shared" ref="E18:S18" si="6">SUM(E19:E20)</f>
        <v>0.96164423216094952</v>
      </c>
      <c r="F18" s="23">
        <f t="shared" si="6"/>
        <v>0.95035460992907805</v>
      </c>
      <c r="G18" s="23">
        <f t="shared" si="6"/>
        <v>0.95623100303951369</v>
      </c>
      <c r="H18" s="23">
        <f t="shared" ref="H18" si="7">SUM(H19:H20)</f>
        <v>0.95</v>
      </c>
      <c r="I18" s="23">
        <f t="shared" si="6"/>
        <v>0.95</v>
      </c>
      <c r="J18" s="23">
        <f t="shared" si="6"/>
        <v>0.95</v>
      </c>
      <c r="K18" s="23">
        <f t="shared" si="6"/>
        <v>0.95</v>
      </c>
      <c r="L18" s="23">
        <f t="shared" si="6"/>
        <v>0.95</v>
      </c>
      <c r="M18" s="23">
        <f t="shared" si="6"/>
        <v>0.95</v>
      </c>
      <c r="N18" s="23">
        <f t="shared" si="6"/>
        <v>0.95</v>
      </c>
      <c r="O18" s="23">
        <f t="shared" si="6"/>
        <v>0.95</v>
      </c>
      <c r="P18" s="23">
        <f t="shared" si="6"/>
        <v>0.95</v>
      </c>
      <c r="Q18" s="23">
        <f t="shared" si="6"/>
        <v>0.95</v>
      </c>
      <c r="R18" s="23">
        <f t="shared" si="6"/>
        <v>0.95</v>
      </c>
      <c r="S18" s="23">
        <f t="shared" si="6"/>
        <v>0.95</v>
      </c>
      <c r="T18" s="22">
        <f t="shared" ref="T18:T30" si="8">SUM(H18:S18)/12</f>
        <v>0.94999999999999984</v>
      </c>
    </row>
    <row r="19" spans="1:20" ht="24" customHeight="1">
      <c r="A19" s="9"/>
      <c r="B19" s="92" t="s">
        <v>23</v>
      </c>
      <c r="C19" s="24" t="s">
        <v>9</v>
      </c>
      <c r="D19" s="19" t="s">
        <v>21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2">
        <f t="shared" si="8"/>
        <v>0</v>
      </c>
    </row>
    <row r="20" spans="1:20" ht="29.25" customHeight="1">
      <c r="A20" s="9"/>
      <c r="B20" s="92" t="s">
        <v>24</v>
      </c>
      <c r="C20" s="24" t="s">
        <v>11</v>
      </c>
      <c r="D20" s="19" t="s">
        <v>21</v>
      </c>
      <c r="E20" s="25">
        <f>E11/6.909</f>
        <v>0.96164423216094952</v>
      </c>
      <c r="F20" s="25">
        <f>F11/6.909</f>
        <v>0.95035460992907805</v>
      </c>
      <c r="G20" s="25">
        <f>G11/6.909</f>
        <v>0.95623100303951369</v>
      </c>
      <c r="H20" s="25">
        <v>0.95</v>
      </c>
      <c r="I20" s="25">
        <f t="shared" ref="I20:S20" si="9">H20</f>
        <v>0.95</v>
      </c>
      <c r="J20" s="25">
        <f t="shared" si="9"/>
        <v>0.95</v>
      </c>
      <c r="K20" s="25">
        <f t="shared" si="9"/>
        <v>0.95</v>
      </c>
      <c r="L20" s="25">
        <f t="shared" si="9"/>
        <v>0.95</v>
      </c>
      <c r="M20" s="25">
        <f t="shared" si="9"/>
        <v>0.95</v>
      </c>
      <c r="N20" s="25">
        <f t="shared" si="9"/>
        <v>0.95</v>
      </c>
      <c r="O20" s="25">
        <f t="shared" si="9"/>
        <v>0.95</v>
      </c>
      <c r="P20" s="25">
        <f t="shared" si="9"/>
        <v>0.95</v>
      </c>
      <c r="Q20" s="25">
        <f t="shared" si="9"/>
        <v>0.95</v>
      </c>
      <c r="R20" s="25">
        <f t="shared" si="9"/>
        <v>0.95</v>
      </c>
      <c r="S20" s="25">
        <f t="shared" si="9"/>
        <v>0.95</v>
      </c>
      <c r="T20" s="22">
        <f t="shared" si="8"/>
        <v>0.94999999999999984</v>
      </c>
    </row>
    <row r="21" spans="1:20" ht="24" customHeight="1">
      <c r="A21" s="9"/>
      <c r="B21" s="92" t="s">
        <v>25</v>
      </c>
      <c r="C21" s="26" t="s">
        <v>12</v>
      </c>
      <c r="D21" s="27" t="s">
        <v>13</v>
      </c>
      <c r="E21" s="25">
        <v>9.6</v>
      </c>
      <c r="F21" s="25">
        <v>9.6</v>
      </c>
      <c r="G21" s="25">
        <v>9.5500000000000007</v>
      </c>
      <c r="H21" s="25">
        <v>9.5</v>
      </c>
      <c r="I21" s="25">
        <v>9.5</v>
      </c>
      <c r="J21" s="25">
        <v>9.5</v>
      </c>
      <c r="K21" s="25">
        <v>9.5</v>
      </c>
      <c r="L21" s="25">
        <v>9.5</v>
      </c>
      <c r="M21" s="25">
        <v>9.5</v>
      </c>
      <c r="N21" s="25">
        <v>9.5</v>
      </c>
      <c r="O21" s="25">
        <v>9.5</v>
      </c>
      <c r="P21" s="25">
        <v>9.5</v>
      </c>
      <c r="Q21" s="25">
        <v>9.5</v>
      </c>
      <c r="R21" s="25">
        <v>9.5</v>
      </c>
      <c r="S21" s="25">
        <v>9.5</v>
      </c>
      <c r="T21" s="28">
        <v>9.5</v>
      </c>
    </row>
    <row r="22" spans="1:20" ht="29.25" customHeight="1">
      <c r="A22" s="9"/>
      <c r="B22" s="92" t="s">
        <v>26</v>
      </c>
      <c r="C22" s="26" t="s">
        <v>27</v>
      </c>
      <c r="D22" s="19" t="s">
        <v>21</v>
      </c>
      <c r="E22" s="25">
        <f>E17-E18</f>
        <v>9.0567375886524815</v>
      </c>
      <c r="F22" s="25">
        <f t="shared" ref="F22:S22" si="10">F17-F18</f>
        <v>8.9497756549428278</v>
      </c>
      <c r="G22" s="25">
        <f t="shared" si="10"/>
        <v>9.0565060066579814</v>
      </c>
      <c r="H22" s="25">
        <f t="shared" ref="H22" si="11">H17-H18</f>
        <v>9.0500000000000007</v>
      </c>
      <c r="I22" s="25">
        <f t="shared" si="10"/>
        <v>9.0500000000000007</v>
      </c>
      <c r="J22" s="25">
        <f t="shared" si="10"/>
        <v>9.0500000000000007</v>
      </c>
      <c r="K22" s="25">
        <f t="shared" si="10"/>
        <v>9.0500000000000007</v>
      </c>
      <c r="L22" s="25">
        <f t="shared" si="10"/>
        <v>9.0500000000000007</v>
      </c>
      <c r="M22" s="25">
        <f t="shared" si="10"/>
        <v>9.0500000000000007</v>
      </c>
      <c r="N22" s="25">
        <f t="shared" si="10"/>
        <v>9.0500000000000007</v>
      </c>
      <c r="O22" s="25">
        <f t="shared" si="10"/>
        <v>9.0500000000000007</v>
      </c>
      <c r="P22" s="25">
        <f t="shared" si="10"/>
        <v>9.0500000000000007</v>
      </c>
      <c r="Q22" s="25">
        <f t="shared" si="10"/>
        <v>9.0500000000000007</v>
      </c>
      <c r="R22" s="25">
        <f t="shared" si="10"/>
        <v>9.0500000000000007</v>
      </c>
      <c r="S22" s="25">
        <f t="shared" si="10"/>
        <v>9.0500000000000007</v>
      </c>
      <c r="T22" s="22">
        <f t="shared" si="8"/>
        <v>9.0499999999999989</v>
      </c>
    </row>
    <row r="23" spans="1:20" ht="24" customHeight="1">
      <c r="A23" s="9"/>
      <c r="B23" s="92" t="s">
        <v>28</v>
      </c>
      <c r="C23" s="29" t="s">
        <v>16</v>
      </c>
      <c r="D23" s="19" t="s">
        <v>21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2">
        <f t="shared" si="8"/>
        <v>0</v>
      </c>
    </row>
    <row r="24" spans="1:20" ht="29.25" customHeight="1">
      <c r="A24" s="9"/>
      <c r="B24" s="92" t="s">
        <v>29</v>
      </c>
      <c r="C24" s="29" t="s">
        <v>18</v>
      </c>
      <c r="D24" s="19" t="s">
        <v>21</v>
      </c>
      <c r="E24" s="25">
        <f>E22</f>
        <v>9.0567375886524815</v>
      </c>
      <c r="F24" s="25">
        <f t="shared" ref="F24:S24" si="12">F22</f>
        <v>8.9497756549428278</v>
      </c>
      <c r="G24" s="25">
        <f t="shared" si="12"/>
        <v>9.0565060066579814</v>
      </c>
      <c r="H24" s="25">
        <f t="shared" ref="H24" si="13">H22</f>
        <v>9.0500000000000007</v>
      </c>
      <c r="I24" s="25">
        <f t="shared" si="12"/>
        <v>9.0500000000000007</v>
      </c>
      <c r="J24" s="25">
        <f t="shared" si="12"/>
        <v>9.0500000000000007</v>
      </c>
      <c r="K24" s="25">
        <f t="shared" si="12"/>
        <v>9.0500000000000007</v>
      </c>
      <c r="L24" s="25">
        <f t="shared" si="12"/>
        <v>9.0500000000000007</v>
      </c>
      <c r="M24" s="25">
        <f t="shared" si="12"/>
        <v>9.0500000000000007</v>
      </c>
      <c r="N24" s="25">
        <f t="shared" si="12"/>
        <v>9.0500000000000007</v>
      </c>
      <c r="O24" s="25">
        <f t="shared" si="12"/>
        <v>9.0500000000000007</v>
      </c>
      <c r="P24" s="25">
        <f t="shared" si="12"/>
        <v>9.0500000000000007</v>
      </c>
      <c r="Q24" s="25">
        <f t="shared" si="12"/>
        <v>9.0500000000000007</v>
      </c>
      <c r="R24" s="25">
        <f t="shared" si="12"/>
        <v>9.0500000000000007</v>
      </c>
      <c r="S24" s="25">
        <f t="shared" si="12"/>
        <v>9.0500000000000007</v>
      </c>
      <c r="T24" s="22">
        <f t="shared" si="8"/>
        <v>9.0499999999999989</v>
      </c>
    </row>
    <row r="25" spans="1:20" ht="24" customHeight="1">
      <c r="A25" s="9"/>
      <c r="B25" s="92" t="s">
        <v>30</v>
      </c>
      <c r="C25" s="20" t="s">
        <v>31</v>
      </c>
      <c r="D25" s="27" t="s">
        <v>21</v>
      </c>
      <c r="E25" s="23">
        <f t="shared" ref="E25:S25" si="14">SUM(E26:E27)</f>
        <v>9.0599999999999987</v>
      </c>
      <c r="F25" s="23">
        <f t="shared" si="14"/>
        <v>8.9499999999999993</v>
      </c>
      <c r="G25" s="23">
        <f t="shared" si="14"/>
        <v>9.0579999999999998</v>
      </c>
      <c r="H25" s="23">
        <f t="shared" ref="H25" si="15">SUM(H26:H27)</f>
        <v>9.0489999999999995</v>
      </c>
      <c r="I25" s="23">
        <f t="shared" si="14"/>
        <v>9.0489999999999995</v>
      </c>
      <c r="J25" s="23">
        <f t="shared" si="14"/>
        <v>9.0489999999999995</v>
      </c>
      <c r="K25" s="23">
        <f t="shared" si="14"/>
        <v>9.0489999999999995</v>
      </c>
      <c r="L25" s="23">
        <f t="shared" si="14"/>
        <v>9.0489999999999995</v>
      </c>
      <c r="M25" s="23">
        <f t="shared" si="14"/>
        <v>9.0489999999999995</v>
      </c>
      <c r="N25" s="23">
        <f t="shared" si="14"/>
        <v>9.0489999999999995</v>
      </c>
      <c r="O25" s="23">
        <f t="shared" si="14"/>
        <v>9.0489999999999995</v>
      </c>
      <c r="P25" s="23">
        <f t="shared" si="14"/>
        <v>9.0489999999999995</v>
      </c>
      <c r="Q25" s="23">
        <f t="shared" si="14"/>
        <v>9.0489999999999995</v>
      </c>
      <c r="R25" s="23">
        <f t="shared" si="14"/>
        <v>9.0489999999999995</v>
      </c>
      <c r="S25" s="23">
        <f t="shared" si="14"/>
        <v>9.0489999999999995</v>
      </c>
      <c r="T25" s="22">
        <f t="shared" si="8"/>
        <v>9.0490000000000013</v>
      </c>
    </row>
    <row r="26" spans="1:20" ht="24" customHeight="1">
      <c r="A26" s="9"/>
      <c r="B26" s="92" t="s">
        <v>32</v>
      </c>
      <c r="C26" s="24" t="s">
        <v>9</v>
      </c>
      <c r="D26" s="27" t="s">
        <v>21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2">
        <f t="shared" si="8"/>
        <v>0</v>
      </c>
    </row>
    <row r="27" spans="1:20" ht="29.25" customHeight="1">
      <c r="A27" s="9"/>
      <c r="B27" s="92" t="s">
        <v>33</v>
      </c>
      <c r="C27" s="24" t="s">
        <v>34</v>
      </c>
      <c r="D27" s="27" t="s">
        <v>21</v>
      </c>
      <c r="E27" s="23">
        <f>субабоненты!D6</f>
        <v>9.0599999999999987</v>
      </c>
      <c r="F27" s="23">
        <f>субабоненты!E6</f>
        <v>8.9499999999999993</v>
      </c>
      <c r="G27" s="23">
        <f>субабоненты!F6</f>
        <v>9.0579999999999998</v>
      </c>
      <c r="H27" s="23">
        <f>субабоненты!G6</f>
        <v>9.0489999999999995</v>
      </c>
      <c r="I27" s="23">
        <f>субабоненты!H6</f>
        <v>9.0489999999999995</v>
      </c>
      <c r="J27" s="23">
        <f>субабоненты!I6</f>
        <v>9.0489999999999995</v>
      </c>
      <c r="K27" s="23">
        <f>субабоненты!J6</f>
        <v>9.0489999999999995</v>
      </c>
      <c r="L27" s="23">
        <f>субабоненты!K6</f>
        <v>9.0489999999999995</v>
      </c>
      <c r="M27" s="23">
        <f>субабоненты!L6</f>
        <v>9.0489999999999995</v>
      </c>
      <c r="N27" s="23">
        <f>субабоненты!M6</f>
        <v>9.0489999999999995</v>
      </c>
      <c r="O27" s="23">
        <f>субабоненты!N6</f>
        <v>9.0489999999999995</v>
      </c>
      <c r="P27" s="23">
        <f>субабоненты!O6</f>
        <v>9.0489999999999995</v>
      </c>
      <c r="Q27" s="23">
        <f>субабоненты!P6</f>
        <v>9.0489999999999995</v>
      </c>
      <c r="R27" s="23">
        <f>субабоненты!Q6</f>
        <v>9.0489999999999995</v>
      </c>
      <c r="S27" s="23">
        <f>субабоненты!R6</f>
        <v>9.0489999999999995</v>
      </c>
      <c r="T27" s="22">
        <f t="shared" si="8"/>
        <v>9.0490000000000013</v>
      </c>
    </row>
    <row r="28" spans="1:20" ht="24" customHeight="1">
      <c r="A28" s="9"/>
      <c r="B28" s="92" t="s">
        <v>35</v>
      </c>
      <c r="C28" s="20" t="s">
        <v>36</v>
      </c>
      <c r="D28" s="27" t="s">
        <v>37</v>
      </c>
      <c r="E28" s="23">
        <f t="shared" ref="E28:S28" si="16">SUM(E29:E30)</f>
        <v>46.54</v>
      </c>
      <c r="F28" s="23">
        <f t="shared" si="16"/>
        <v>43.76</v>
      </c>
      <c r="G28" s="23">
        <f t="shared" si="16"/>
        <v>44.07</v>
      </c>
      <c r="H28" s="23">
        <f t="shared" ref="H28" si="17">SUM(H29:H30)</f>
        <v>44.07</v>
      </c>
      <c r="I28" s="23">
        <f t="shared" si="16"/>
        <v>44.07</v>
      </c>
      <c r="J28" s="23">
        <f t="shared" si="16"/>
        <v>44.07</v>
      </c>
      <c r="K28" s="23">
        <f t="shared" si="16"/>
        <v>44.07</v>
      </c>
      <c r="L28" s="23">
        <f t="shared" si="16"/>
        <v>44.07</v>
      </c>
      <c r="M28" s="23">
        <f t="shared" si="16"/>
        <v>44.07</v>
      </c>
      <c r="N28" s="23">
        <f t="shared" si="16"/>
        <v>44.07</v>
      </c>
      <c r="O28" s="23">
        <f t="shared" si="16"/>
        <v>44.07</v>
      </c>
      <c r="P28" s="23">
        <f t="shared" si="16"/>
        <v>44.07</v>
      </c>
      <c r="Q28" s="23">
        <f t="shared" si="16"/>
        <v>44.07</v>
      </c>
      <c r="R28" s="23">
        <f t="shared" si="16"/>
        <v>44.07</v>
      </c>
      <c r="S28" s="23">
        <f t="shared" si="16"/>
        <v>44.07</v>
      </c>
      <c r="T28" s="22">
        <f t="shared" si="8"/>
        <v>44.07</v>
      </c>
    </row>
    <row r="29" spans="1:20" ht="24" customHeight="1">
      <c r="A29" s="9"/>
      <c r="B29" s="92" t="s">
        <v>38</v>
      </c>
      <c r="C29" s="24" t="s">
        <v>9</v>
      </c>
      <c r="D29" s="27" t="s">
        <v>37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2">
        <f t="shared" si="8"/>
        <v>0</v>
      </c>
    </row>
    <row r="30" spans="1:20" ht="29.25" customHeight="1" thickBot="1">
      <c r="A30" s="9"/>
      <c r="B30" s="93" t="s">
        <v>39</v>
      </c>
      <c r="C30" s="31" t="s">
        <v>34</v>
      </c>
      <c r="D30" s="32" t="s">
        <v>37</v>
      </c>
      <c r="E30" s="33">
        <v>46.54</v>
      </c>
      <c r="F30" s="33">
        <v>43.76</v>
      </c>
      <c r="G30" s="33">
        <v>44.07</v>
      </c>
      <c r="H30" s="33">
        <v>44.07</v>
      </c>
      <c r="I30" s="33">
        <f>H30</f>
        <v>44.07</v>
      </c>
      <c r="J30" s="33">
        <f t="shared" ref="J30:S30" si="18">I30</f>
        <v>44.07</v>
      </c>
      <c r="K30" s="33">
        <f t="shared" si="18"/>
        <v>44.07</v>
      </c>
      <c r="L30" s="33">
        <f t="shared" si="18"/>
        <v>44.07</v>
      </c>
      <c r="M30" s="33">
        <f t="shared" si="18"/>
        <v>44.07</v>
      </c>
      <c r="N30" s="33">
        <f t="shared" si="18"/>
        <v>44.07</v>
      </c>
      <c r="O30" s="33">
        <f t="shared" si="18"/>
        <v>44.07</v>
      </c>
      <c r="P30" s="33">
        <f t="shared" si="18"/>
        <v>44.07</v>
      </c>
      <c r="Q30" s="33">
        <f t="shared" si="18"/>
        <v>44.07</v>
      </c>
      <c r="R30" s="33">
        <f t="shared" si="18"/>
        <v>44.07</v>
      </c>
      <c r="S30" s="33">
        <f t="shared" si="18"/>
        <v>44.07</v>
      </c>
      <c r="T30" s="88">
        <f t="shared" si="8"/>
        <v>44.07</v>
      </c>
    </row>
    <row r="31" spans="1:20" ht="20.100000000000001" hidden="1" customHeight="1">
      <c r="A31" s="9"/>
      <c r="B31" s="34"/>
      <c r="C31" s="35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20" ht="20.100000000000001" hidden="1" customHeight="1">
      <c r="A32" s="9"/>
      <c r="B32" s="34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r="33" spans="1:20" ht="20.100000000000001" customHeight="1">
      <c r="A33" s="9"/>
      <c r="B33" s="34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:20" ht="20.100000000000001" customHeight="1">
      <c r="A34" s="9"/>
      <c r="B34" s="86" t="s">
        <v>41</v>
      </c>
      <c r="C34" s="87"/>
      <c r="D34" s="87"/>
      <c r="E34" s="87" t="s">
        <v>69</v>
      </c>
      <c r="F34" s="36"/>
      <c r="G34" s="37"/>
      <c r="H34" s="60"/>
      <c r="I34" s="37"/>
      <c r="J34" s="36"/>
      <c r="K34" s="36"/>
      <c r="L34" s="131"/>
      <c r="M34" s="131"/>
      <c r="N34" s="131"/>
      <c r="O34" s="40"/>
      <c r="P34" s="40"/>
      <c r="Q34" s="40"/>
      <c r="R34" s="36"/>
      <c r="S34" s="36"/>
      <c r="T34" s="36"/>
    </row>
    <row r="35" spans="1:20" ht="20.100000000000001" customHeight="1">
      <c r="A35" s="9"/>
      <c r="B35" s="37"/>
      <c r="C35" s="37"/>
      <c r="D35" s="37"/>
      <c r="E35" s="37"/>
      <c r="F35" s="37"/>
      <c r="G35" s="37"/>
      <c r="H35" s="60"/>
      <c r="I35" s="37"/>
      <c r="J35" s="36"/>
      <c r="K35" s="36"/>
      <c r="L35" s="43"/>
      <c r="M35" s="43"/>
      <c r="N35" s="43"/>
      <c r="O35" s="36"/>
      <c r="P35" s="36"/>
      <c r="Q35" s="36"/>
      <c r="R35" s="36"/>
      <c r="S35" s="36"/>
      <c r="T35" s="36"/>
    </row>
    <row r="36" spans="1:20" ht="20.100000000000001" customHeight="1">
      <c r="A36" s="9"/>
      <c r="B36" s="37"/>
      <c r="C36" s="37"/>
      <c r="D36" s="37"/>
      <c r="E36" s="37"/>
      <c r="F36" s="37"/>
      <c r="G36" s="37"/>
      <c r="H36" s="60"/>
      <c r="I36" s="37"/>
      <c r="J36" s="36"/>
      <c r="K36" s="36"/>
      <c r="L36" s="43"/>
      <c r="M36" s="43"/>
      <c r="N36" s="43"/>
      <c r="O36" s="36"/>
      <c r="P36" s="36"/>
      <c r="Q36" s="36"/>
      <c r="R36" s="36"/>
      <c r="S36" s="36"/>
      <c r="T36" s="36"/>
    </row>
    <row r="37" spans="1:20" ht="20.100000000000001" customHeight="1">
      <c r="A37" s="9"/>
      <c r="B37" s="34"/>
      <c r="C37" s="38"/>
      <c r="D37" s="39"/>
      <c r="E37" s="40"/>
      <c r="F37" s="40"/>
      <c r="G37" s="40"/>
      <c r="H37" s="40"/>
      <c r="I37" s="40"/>
      <c r="J37" s="36"/>
      <c r="K37" s="36"/>
      <c r="L37" s="40"/>
      <c r="M37" s="40"/>
      <c r="N37" s="40"/>
      <c r="O37" s="36"/>
      <c r="P37" s="36"/>
      <c r="Q37" s="36"/>
      <c r="R37" s="36"/>
      <c r="S37" s="36"/>
      <c r="T37" s="36"/>
    </row>
    <row r="38" spans="1:20" ht="20.100000000000001" customHeight="1">
      <c r="A38" s="9"/>
      <c r="B38" s="132"/>
      <c r="C38" s="132"/>
      <c r="D38" s="132"/>
      <c r="E38" s="132"/>
      <c r="F38" s="132"/>
      <c r="G38" s="132"/>
      <c r="H38" s="132"/>
      <c r="I38" s="132"/>
      <c r="J38" s="132"/>
      <c r="K38" s="36"/>
      <c r="L38" s="131"/>
      <c r="M38" s="131"/>
      <c r="N38" s="131"/>
      <c r="O38" s="36"/>
      <c r="P38" s="36"/>
      <c r="Q38" s="36"/>
      <c r="R38" s="36"/>
      <c r="S38" s="36"/>
      <c r="T38" s="36"/>
    </row>
    <row r="39" spans="1:20" ht="20.100000000000001" customHeight="1">
      <c r="A39" s="9"/>
      <c r="B39" s="127"/>
      <c r="C39" s="127"/>
      <c r="D39" s="127"/>
      <c r="E39" s="127"/>
      <c r="F39" s="41"/>
      <c r="G39" s="41"/>
      <c r="H39" s="59"/>
      <c r="I39" s="41"/>
      <c r="J39" s="36"/>
      <c r="K39" s="36"/>
      <c r="L39" s="40"/>
      <c r="M39" s="40"/>
      <c r="N39" s="40"/>
      <c r="O39" s="36"/>
      <c r="P39" s="36"/>
      <c r="Q39" s="36"/>
      <c r="R39" s="36"/>
      <c r="S39" s="36"/>
      <c r="T39" s="36"/>
    </row>
    <row r="40" spans="1:20" ht="20.100000000000001" customHeight="1">
      <c r="A40" s="9"/>
      <c r="B40" s="34"/>
      <c r="C40" s="42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</row>
    <row r="41" spans="1:20" ht="20.100000000000001" customHeight="1">
      <c r="A41" s="9"/>
      <c r="B41" s="34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</row>
  </sheetData>
  <mergeCells count="5">
    <mergeCell ref="B39:E39"/>
    <mergeCell ref="B3:T3"/>
    <mergeCell ref="L34:N34"/>
    <mergeCell ref="B38:J38"/>
    <mergeCell ref="L38:N38"/>
  </mergeCells>
  <dataValidations count="1">
    <dataValidation type="decimal" allowBlank="1" showInputMessage="1" showErrorMessage="1" sqref="E8:T30">
      <formula1>0</formula1>
      <formula2>1000000000000000</formula2>
    </dataValidation>
  </dataValidations>
  <pageMargins left="0.70866141732283472" right="0.70866141732283472" top="0.39370078740157483" bottom="0.19685039370078741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1"/>
  <sheetViews>
    <sheetView view="pageBreakPreview" topLeftCell="A3" zoomScaleSheetLayoutView="100" workbookViewId="0">
      <selection activeCell="D12" sqref="D12"/>
    </sheetView>
  </sheetViews>
  <sheetFormatPr defaultRowHeight="15"/>
  <cols>
    <col min="1" max="1" width="6.5703125" customWidth="1"/>
    <col min="2" max="2" width="36.5703125" customWidth="1"/>
  </cols>
  <sheetData>
    <row r="2" spans="1:7" ht="31.5" customHeight="1">
      <c r="A2" s="133" t="s">
        <v>64</v>
      </c>
      <c r="B2" s="133"/>
      <c r="C2" s="133"/>
      <c r="D2" s="133"/>
      <c r="E2" s="133"/>
      <c r="F2" s="133"/>
      <c r="G2" s="133"/>
    </row>
    <row r="3" spans="1:7" ht="15.75" thickBot="1"/>
    <row r="4" spans="1:7" ht="39" thickBot="1">
      <c r="A4" s="100" t="s">
        <v>1</v>
      </c>
      <c r="B4" s="101" t="s">
        <v>2</v>
      </c>
      <c r="C4" s="102" t="s">
        <v>3</v>
      </c>
      <c r="D4" s="103" t="s">
        <v>65</v>
      </c>
      <c r="E4" s="103" t="s">
        <v>66</v>
      </c>
      <c r="F4" s="103" t="s">
        <v>67</v>
      </c>
      <c r="G4" s="104" t="s">
        <v>68</v>
      </c>
    </row>
    <row r="5" spans="1:7">
      <c r="A5" s="96"/>
      <c r="B5" s="62" t="s">
        <v>4</v>
      </c>
      <c r="C5" s="63"/>
      <c r="D5" s="82"/>
      <c r="E5" s="82"/>
      <c r="F5" s="82"/>
      <c r="G5" s="94"/>
    </row>
    <row r="6" spans="1:7">
      <c r="A6" s="97">
        <v>1</v>
      </c>
      <c r="B6" s="65" t="s">
        <v>5</v>
      </c>
      <c r="C6" s="64" t="s">
        <v>6</v>
      </c>
      <c r="D6" s="72">
        <f>SUM('форма 3.1'!H8:J8)</f>
        <v>19.635168</v>
      </c>
      <c r="E6" s="72">
        <f>SUM('форма 3.1'!K8:M8)</f>
        <v>15.929886</v>
      </c>
      <c r="F6" s="72">
        <f>SUM('форма 3.1'!N8:P8)</f>
        <v>14.632511999999998</v>
      </c>
      <c r="G6" s="73">
        <f>SUM('форма 3.1'!Q8:S8)</f>
        <v>18.935051000000001</v>
      </c>
    </row>
    <row r="7" spans="1:7" ht="22.5">
      <c r="A7" s="97">
        <v>2</v>
      </c>
      <c r="B7" s="65" t="s">
        <v>7</v>
      </c>
      <c r="C7" s="64" t="s">
        <v>6</v>
      </c>
      <c r="D7" s="72">
        <f>SUM('форма 3.1'!H9:J9)</f>
        <v>1.8653409600000002</v>
      </c>
      <c r="E7" s="72">
        <f>SUM('форма 3.1'!K9:M9)</f>
        <v>1.5133391700000001</v>
      </c>
      <c r="F7" s="72">
        <f>SUM('форма 3.1'!N9:P9)</f>
        <v>1.3900886399999999</v>
      </c>
      <c r="G7" s="73">
        <f>SUM('форма 3.1'!Q9:S9)</f>
        <v>1.7988298450000002</v>
      </c>
    </row>
    <row r="8" spans="1:7">
      <c r="A8" s="97" t="s">
        <v>8</v>
      </c>
      <c r="B8" s="66" t="s">
        <v>9</v>
      </c>
      <c r="C8" s="64" t="s">
        <v>6</v>
      </c>
      <c r="D8" s="72">
        <f>SUM('форма 3.1'!H10:J10)</f>
        <v>0</v>
      </c>
      <c r="E8" s="72">
        <f>SUM('форма 3.1'!K10:M10)</f>
        <v>0</v>
      </c>
      <c r="F8" s="72">
        <f>SUM('форма 3.1'!N10:P10)</f>
        <v>0</v>
      </c>
      <c r="G8" s="73">
        <f>SUM('форма 3.1'!Q10:S10)</f>
        <v>0</v>
      </c>
    </row>
    <row r="9" spans="1:7" ht="22.5">
      <c r="A9" s="97" t="s">
        <v>10</v>
      </c>
      <c r="B9" s="66" t="s">
        <v>11</v>
      </c>
      <c r="C9" s="64" t="s">
        <v>6</v>
      </c>
      <c r="D9" s="72">
        <f>SUM('форма 3.1'!H11:J11)</f>
        <v>1.8653409600000002</v>
      </c>
      <c r="E9" s="72">
        <f>SUM('форма 3.1'!K11:M11)</f>
        <v>1.5133391700000001</v>
      </c>
      <c r="F9" s="72">
        <f>SUM('форма 3.1'!N11:P11)</f>
        <v>1.3900886399999999</v>
      </c>
      <c r="G9" s="73">
        <f>SUM('форма 3.1'!Q11:S11)</f>
        <v>1.7988298450000002</v>
      </c>
    </row>
    <row r="10" spans="1:7">
      <c r="A10" s="97">
        <v>3</v>
      </c>
      <c r="B10" s="67" t="s">
        <v>12</v>
      </c>
      <c r="C10" s="51" t="s">
        <v>13</v>
      </c>
      <c r="D10" s="74">
        <f>IF(D6=0,0,D7/D6*100)</f>
        <v>9.5</v>
      </c>
      <c r="E10" s="74">
        <f>IF(E6=0,0,E7/E6*100)</f>
        <v>9.5</v>
      </c>
      <c r="F10" s="74">
        <f>IF(F6=0,0,F7/F6*100)</f>
        <v>9.5</v>
      </c>
      <c r="G10" s="75">
        <f>IF(G6=0,0,G7/G6*100)</f>
        <v>9.5</v>
      </c>
    </row>
    <row r="11" spans="1:7" ht="22.5">
      <c r="A11" s="97">
        <v>4</v>
      </c>
      <c r="B11" s="67" t="s">
        <v>14</v>
      </c>
      <c r="C11" s="64" t="s">
        <v>6</v>
      </c>
      <c r="D11" s="72">
        <f>SUM('форма 3.1'!H13:J13)</f>
        <v>17.769827039999999</v>
      </c>
      <c r="E11" s="72">
        <f>SUM('форма 3.1'!K13:M13)</f>
        <v>14.416546829999998</v>
      </c>
      <c r="F11" s="72">
        <f>SUM('форма 3.1'!N13:P13)</f>
        <v>13.242423359999997</v>
      </c>
      <c r="G11" s="73">
        <f>SUM('форма 3.1'!Q13:S13)</f>
        <v>17.136221155000001</v>
      </c>
    </row>
    <row r="12" spans="1:7">
      <c r="A12" s="97" t="s">
        <v>15</v>
      </c>
      <c r="B12" s="68" t="s">
        <v>16</v>
      </c>
      <c r="C12" s="64" t="s">
        <v>6</v>
      </c>
      <c r="D12" s="72">
        <f>SUM('форма 3.1'!H14:J14)</f>
        <v>0</v>
      </c>
      <c r="E12" s="72">
        <f>SUM('форма 3.1'!K14:M14)</f>
        <v>0</v>
      </c>
      <c r="F12" s="72">
        <f>SUM('форма 3.1'!N14:P14)</f>
        <v>0</v>
      </c>
      <c r="G12" s="73">
        <f>SUM('форма 3.1'!Q14:S14)</f>
        <v>0</v>
      </c>
    </row>
    <row r="13" spans="1:7" ht="22.5">
      <c r="A13" s="97" t="s">
        <v>17</v>
      </c>
      <c r="B13" s="68" t="s">
        <v>18</v>
      </c>
      <c r="C13" s="64" t="s">
        <v>6</v>
      </c>
      <c r="D13" s="72">
        <f>SUM('форма 3.1'!H15:J15)</f>
        <v>17.769827039999999</v>
      </c>
      <c r="E13" s="72">
        <f>SUM('форма 3.1'!K15:M15)</f>
        <v>14.416546829999998</v>
      </c>
      <c r="F13" s="72">
        <f>SUM('форма 3.1'!N15:P15)</f>
        <v>13.242423359999997</v>
      </c>
      <c r="G13" s="73">
        <f>SUM('форма 3.1'!Q15:S15)</f>
        <v>17.136221155000001</v>
      </c>
    </row>
    <row r="14" spans="1:7">
      <c r="A14" s="98"/>
      <c r="B14" s="62" t="s">
        <v>19</v>
      </c>
      <c r="C14" s="69"/>
      <c r="D14" s="82"/>
      <c r="E14" s="82"/>
      <c r="F14" s="82"/>
      <c r="G14" s="95"/>
    </row>
    <row r="15" spans="1:7">
      <c r="A15" s="97" t="s">
        <v>20</v>
      </c>
      <c r="B15" s="65" t="s">
        <v>5</v>
      </c>
      <c r="C15" s="64" t="s">
        <v>21</v>
      </c>
      <c r="D15" s="72">
        <f>SUM('форма 3.1'!H17:J17)/3</f>
        <v>10</v>
      </c>
      <c r="E15" s="72">
        <f>SUM('форма 3.1'!K17:M17)/3</f>
        <v>10</v>
      </c>
      <c r="F15" s="72">
        <f>SUM('форма 3.1'!N17:P17)/3</f>
        <v>10</v>
      </c>
      <c r="G15" s="73">
        <f>SUM('форма 3.1'!Q17:S17)/3</f>
        <v>10</v>
      </c>
    </row>
    <row r="16" spans="1:7" ht="22.5">
      <c r="A16" s="97" t="s">
        <v>22</v>
      </c>
      <c r="B16" s="65" t="s">
        <v>7</v>
      </c>
      <c r="C16" s="64" t="s">
        <v>21</v>
      </c>
      <c r="D16" s="72">
        <f>SUM('форма 3.1'!H18:J18)/3</f>
        <v>0.94999999999999984</v>
      </c>
      <c r="E16" s="72">
        <f>SUM('форма 3.1'!K18:M18)/3</f>
        <v>0.94999999999999984</v>
      </c>
      <c r="F16" s="72">
        <f>SUM('форма 3.1'!N18:P18)/3</f>
        <v>0.94999999999999984</v>
      </c>
      <c r="G16" s="73">
        <f>SUM('форма 3.1'!Q18:S18)/3</f>
        <v>0.94999999999999984</v>
      </c>
    </row>
    <row r="17" spans="1:7">
      <c r="A17" s="97" t="s">
        <v>23</v>
      </c>
      <c r="B17" s="66" t="s">
        <v>9</v>
      </c>
      <c r="C17" s="64" t="s">
        <v>21</v>
      </c>
      <c r="D17" s="72">
        <f>SUM('форма 3.1'!H19:J19)/3</f>
        <v>0</v>
      </c>
      <c r="E17" s="72">
        <f>SUM('форма 3.1'!K19:M19)/3</f>
        <v>0</v>
      </c>
      <c r="F17" s="72">
        <f>SUM('форма 3.1'!N19:P19)/3</f>
        <v>0</v>
      </c>
      <c r="G17" s="73">
        <f>SUM('форма 3.1'!Q19:S19)/3</f>
        <v>0</v>
      </c>
    </row>
    <row r="18" spans="1:7" ht="22.5">
      <c r="A18" s="97" t="s">
        <v>24</v>
      </c>
      <c r="B18" s="66" t="s">
        <v>11</v>
      </c>
      <c r="C18" s="64" t="s">
        <v>21</v>
      </c>
      <c r="D18" s="72">
        <f>SUM('форма 3.1'!H20:J20)/3</f>
        <v>0.94999999999999984</v>
      </c>
      <c r="E18" s="72">
        <f>SUM('форма 3.1'!K20:M20)/3</f>
        <v>0.94999999999999984</v>
      </c>
      <c r="F18" s="72">
        <f>SUM('форма 3.1'!N20:P20)/3</f>
        <v>0.94999999999999984</v>
      </c>
      <c r="G18" s="73">
        <f>SUM('форма 3.1'!Q20:S20)/3</f>
        <v>0.94999999999999984</v>
      </c>
    </row>
    <row r="19" spans="1:7">
      <c r="A19" s="97" t="s">
        <v>25</v>
      </c>
      <c r="B19" s="67" t="s">
        <v>12</v>
      </c>
      <c r="C19" s="51" t="s">
        <v>13</v>
      </c>
      <c r="D19" s="74">
        <f>IF(D15=0,0,D16/D15*100)</f>
        <v>9.4999999999999982</v>
      </c>
      <c r="E19" s="74">
        <f>IF(E15=0,0,E16/E15*100)</f>
        <v>9.4999999999999982</v>
      </c>
      <c r="F19" s="74">
        <f>IF(F15=0,0,F16/F15*100)</f>
        <v>9.4999999999999982</v>
      </c>
      <c r="G19" s="75">
        <f>IF(G15=0,0,G16/G15*100)</f>
        <v>9.4999999999999982</v>
      </c>
    </row>
    <row r="20" spans="1:7" ht="22.5">
      <c r="A20" s="97" t="s">
        <v>26</v>
      </c>
      <c r="B20" s="67" t="s">
        <v>27</v>
      </c>
      <c r="C20" s="64" t="s">
        <v>21</v>
      </c>
      <c r="D20" s="72">
        <f>SUM('форма 3.1'!H22:J22)/3</f>
        <v>9.0500000000000007</v>
      </c>
      <c r="E20" s="72">
        <f>SUM('форма 3.1'!K22:M22)/3</f>
        <v>9.0500000000000007</v>
      </c>
      <c r="F20" s="72">
        <f>SUM('форма 3.1'!N22:P22)/3</f>
        <v>9.0500000000000007</v>
      </c>
      <c r="G20" s="73">
        <f>SUM('форма 3.1'!Q22:S22)/3</f>
        <v>9.0500000000000007</v>
      </c>
    </row>
    <row r="21" spans="1:7">
      <c r="A21" s="97" t="s">
        <v>28</v>
      </c>
      <c r="B21" s="68" t="s">
        <v>16</v>
      </c>
      <c r="C21" s="64" t="s">
        <v>21</v>
      </c>
      <c r="D21" s="72">
        <f>SUM('форма 3.1'!H23:J23)/3</f>
        <v>0</v>
      </c>
      <c r="E21" s="72">
        <f>SUM('форма 3.1'!K23:M23)/3</f>
        <v>0</v>
      </c>
      <c r="F21" s="72">
        <f>SUM('форма 3.1'!N23:P23)/3</f>
        <v>0</v>
      </c>
      <c r="G21" s="73">
        <f>SUM('форма 3.1'!Q23:S23)/3</f>
        <v>0</v>
      </c>
    </row>
    <row r="22" spans="1:7" ht="22.5">
      <c r="A22" s="97" t="s">
        <v>29</v>
      </c>
      <c r="B22" s="68" t="s">
        <v>18</v>
      </c>
      <c r="C22" s="64" t="s">
        <v>21</v>
      </c>
      <c r="D22" s="72">
        <f>SUM('форма 3.1'!H24:J24)/3</f>
        <v>9.0500000000000007</v>
      </c>
      <c r="E22" s="72">
        <f>SUM('форма 3.1'!K24:M24)/3</f>
        <v>9.0500000000000007</v>
      </c>
      <c r="F22" s="72">
        <f>SUM('форма 3.1'!N24:P24)/3</f>
        <v>9.0500000000000007</v>
      </c>
      <c r="G22" s="73">
        <f>SUM('форма 3.1'!Q24:S24)/3</f>
        <v>9.0500000000000007</v>
      </c>
    </row>
    <row r="23" spans="1:7">
      <c r="A23" s="97" t="s">
        <v>30</v>
      </c>
      <c r="B23" s="65" t="s">
        <v>31</v>
      </c>
      <c r="C23" s="51" t="s">
        <v>21</v>
      </c>
      <c r="D23" s="72">
        <f>SUM('форма 3.1'!H25:J25)/3</f>
        <v>9.0489999999999995</v>
      </c>
      <c r="E23" s="72">
        <f>SUM('форма 3.1'!K25:M25)/3</f>
        <v>9.0489999999999995</v>
      </c>
      <c r="F23" s="72">
        <f>SUM('форма 3.1'!N25:P25)/3</f>
        <v>9.0489999999999995</v>
      </c>
      <c r="G23" s="73">
        <f>SUM('форма 3.1'!Q25:S25)/3</f>
        <v>9.0489999999999995</v>
      </c>
    </row>
    <row r="24" spans="1:7">
      <c r="A24" s="97" t="s">
        <v>32</v>
      </c>
      <c r="B24" s="66" t="s">
        <v>9</v>
      </c>
      <c r="C24" s="51" t="s">
        <v>21</v>
      </c>
      <c r="D24" s="72">
        <f>SUM('форма 3.1'!H26:J26)/3</f>
        <v>0</v>
      </c>
      <c r="E24" s="72">
        <f>SUM('форма 3.1'!K26:M26)/3</f>
        <v>0</v>
      </c>
      <c r="F24" s="72">
        <f>SUM('форма 3.1'!N26:P26)/3</f>
        <v>0</v>
      </c>
      <c r="G24" s="73">
        <f>SUM('форма 3.1'!Q26:S26)/3</f>
        <v>0</v>
      </c>
    </row>
    <row r="25" spans="1:7" ht="22.5">
      <c r="A25" s="97" t="s">
        <v>33</v>
      </c>
      <c r="B25" s="66" t="s">
        <v>34</v>
      </c>
      <c r="C25" s="51" t="s">
        <v>21</v>
      </c>
      <c r="D25" s="72">
        <f>SUM('форма 3.1'!H27:J27)/3</f>
        <v>9.0489999999999995</v>
      </c>
      <c r="E25" s="72">
        <f>SUM('форма 3.1'!K27:M27)/3</f>
        <v>9.0489999999999995</v>
      </c>
      <c r="F25" s="72">
        <f>SUM('форма 3.1'!N27:P27)/3</f>
        <v>9.0489999999999995</v>
      </c>
      <c r="G25" s="73">
        <f>SUM('форма 3.1'!Q27:S27)/3</f>
        <v>9.0489999999999995</v>
      </c>
    </row>
    <row r="26" spans="1:7">
      <c r="A26" s="97" t="s">
        <v>35</v>
      </c>
      <c r="B26" s="65" t="s">
        <v>36</v>
      </c>
      <c r="C26" s="51" t="s">
        <v>37</v>
      </c>
      <c r="D26" s="74">
        <f>SUM(D27:D28)</f>
        <v>44.07</v>
      </c>
      <c r="E26" s="74">
        <f>SUM(E27:E28)</f>
        <v>44.07</v>
      </c>
      <c r="F26" s="74">
        <f>SUM(F27:F28)</f>
        <v>44.07</v>
      </c>
      <c r="G26" s="75">
        <f>SUM(G27:G28)</f>
        <v>44.07</v>
      </c>
    </row>
    <row r="27" spans="1:7">
      <c r="A27" s="97" t="s">
        <v>38</v>
      </c>
      <c r="B27" s="66" t="s">
        <v>9</v>
      </c>
      <c r="C27" s="51" t="s">
        <v>37</v>
      </c>
      <c r="D27" s="72">
        <f>MAX('форма 3.1'!H29:J29)</f>
        <v>0</v>
      </c>
      <c r="E27" s="72">
        <f>MAX('форма 3.1'!K29:M29)</f>
        <v>0</v>
      </c>
      <c r="F27" s="72">
        <f>MAX('форма 3.1'!N29:P29)</f>
        <v>0</v>
      </c>
      <c r="G27" s="73">
        <f>MAX('форма 3.1'!Q29:S29)</f>
        <v>0</v>
      </c>
    </row>
    <row r="28" spans="1:7" ht="23.25" thickBot="1">
      <c r="A28" s="99" t="s">
        <v>39</v>
      </c>
      <c r="B28" s="70" t="s">
        <v>34</v>
      </c>
      <c r="C28" s="71" t="s">
        <v>37</v>
      </c>
      <c r="D28" s="76">
        <f>MAX('форма 3.1'!H30:J30)</f>
        <v>44.07</v>
      </c>
      <c r="E28" s="76">
        <f>MAX('форма 3.1'!K30:M30)</f>
        <v>44.07</v>
      </c>
      <c r="F28" s="76">
        <f>MAX('форма 3.1'!N30:P30)</f>
        <v>44.07</v>
      </c>
      <c r="G28" s="77">
        <f>MAX('форма 3.1'!Q30:S30)</f>
        <v>44.07</v>
      </c>
    </row>
    <row r="31" spans="1:7">
      <c r="A31" s="86" t="s">
        <v>41</v>
      </c>
      <c r="B31" s="87"/>
      <c r="C31" s="87"/>
      <c r="D31" s="87" t="s">
        <v>69</v>
      </c>
    </row>
  </sheetData>
  <mergeCells count="1">
    <mergeCell ref="A2:G2"/>
  </mergeCells>
  <dataValidations count="1">
    <dataValidation type="decimal" allowBlank="1" showInputMessage="1" showErrorMessage="1" sqref="D6:G13 D15:G28">
      <formula1>0</formula1>
      <formula2>1000000000000000</formula2>
    </dataValidation>
  </dataValidation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5"/>
  <sheetViews>
    <sheetView view="pageBreakPreview" zoomScaleSheetLayoutView="100" workbookViewId="0">
      <selection activeCell="F4" sqref="F4"/>
    </sheetView>
  </sheetViews>
  <sheetFormatPr defaultRowHeight="11.25"/>
  <cols>
    <col min="1" max="1" width="23.28515625" style="44" customWidth="1"/>
    <col min="2" max="2" width="22.7109375" style="44" customWidth="1"/>
    <col min="3" max="14" width="9.140625" style="45"/>
    <col min="15" max="15" width="10.140625" style="45" customWidth="1"/>
    <col min="16" max="19" width="9.140625" style="45"/>
    <col min="20" max="16384" width="9.140625" style="44"/>
  </cols>
  <sheetData>
    <row r="1" spans="1:20"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ht="22.5" customHeight="1" thickBot="1">
      <c r="A2" s="128" t="str">
        <f>"Предложения "  &amp; org &amp; " по технологическому расходу электроэнергии (мощности) - потерям в электрических сетях на 2014 год в регионе: "&amp;region_name</f>
        <v>Предложения МУП "Горсвет" по технологическому расходу электроэнергии (мощности) - потерям в электрических сетях на 2014 год в регионе: Архангельская область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9"/>
    </row>
    <row r="3" spans="1:20" ht="12" thickBot="1"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0" ht="51.75" thickBot="1">
      <c r="A4" s="105" t="s">
        <v>44</v>
      </c>
      <c r="B4" s="106"/>
      <c r="C4" s="107" t="s">
        <v>3</v>
      </c>
      <c r="D4" s="108" t="s">
        <v>40</v>
      </c>
      <c r="E4" s="108" t="s">
        <v>50</v>
      </c>
      <c r="F4" s="108" t="s">
        <v>43</v>
      </c>
      <c r="G4" s="108" t="s">
        <v>51</v>
      </c>
      <c r="H4" s="108" t="s">
        <v>52</v>
      </c>
      <c r="I4" s="108" t="s">
        <v>53</v>
      </c>
      <c r="J4" s="108" t="s">
        <v>54</v>
      </c>
      <c r="K4" s="108" t="s">
        <v>55</v>
      </c>
      <c r="L4" s="108" t="s">
        <v>56</v>
      </c>
      <c r="M4" s="108" t="s">
        <v>57</v>
      </c>
      <c r="N4" s="108" t="s">
        <v>58</v>
      </c>
      <c r="O4" s="108" t="s">
        <v>59</v>
      </c>
      <c r="P4" s="108" t="s">
        <v>60</v>
      </c>
      <c r="Q4" s="108" t="s">
        <v>61</v>
      </c>
      <c r="R4" s="108" t="s">
        <v>62</v>
      </c>
      <c r="S4" s="109" t="s">
        <v>63</v>
      </c>
      <c r="T4" s="48"/>
    </row>
    <row r="5" spans="1:20">
      <c r="A5" s="110">
        <v>1</v>
      </c>
      <c r="B5" s="49">
        <v>2</v>
      </c>
      <c r="C5" s="49">
        <v>3</v>
      </c>
      <c r="D5" s="49">
        <v>4</v>
      </c>
      <c r="E5" s="49">
        <v>5</v>
      </c>
      <c r="F5" s="49">
        <v>6</v>
      </c>
      <c r="G5" s="49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49">
        <v>14</v>
      </c>
      <c r="O5" s="49">
        <v>15</v>
      </c>
      <c r="P5" s="49">
        <v>16</v>
      </c>
      <c r="Q5" s="49">
        <v>17</v>
      </c>
      <c r="R5" s="49">
        <v>18</v>
      </c>
      <c r="S5" s="111">
        <v>19</v>
      </c>
      <c r="T5" s="48"/>
    </row>
    <row r="6" spans="1:20" ht="28.5" customHeight="1">
      <c r="A6" s="134" t="s">
        <v>45</v>
      </c>
      <c r="B6" s="50" t="s">
        <v>46</v>
      </c>
      <c r="C6" s="51" t="s">
        <v>21</v>
      </c>
      <c r="D6" s="52">
        <f t="shared" ref="D6:S6" si="0">SUMIF($B$8:$B$11,"="&amp;$B$6,D8:D11)</f>
        <v>9.0599999999999987</v>
      </c>
      <c r="E6" s="52">
        <f t="shared" si="0"/>
        <v>8.9499999999999993</v>
      </c>
      <c r="F6" s="52">
        <f t="shared" si="0"/>
        <v>9.0579999999999998</v>
      </c>
      <c r="G6" s="52">
        <f t="shared" si="0"/>
        <v>9.0489999999999995</v>
      </c>
      <c r="H6" s="52">
        <f t="shared" si="0"/>
        <v>9.0489999999999995</v>
      </c>
      <c r="I6" s="52">
        <f t="shared" si="0"/>
        <v>9.0489999999999995</v>
      </c>
      <c r="J6" s="52">
        <f t="shared" si="0"/>
        <v>9.0489999999999995</v>
      </c>
      <c r="K6" s="52">
        <f t="shared" si="0"/>
        <v>9.0489999999999995</v>
      </c>
      <c r="L6" s="52">
        <f t="shared" si="0"/>
        <v>9.0489999999999995</v>
      </c>
      <c r="M6" s="52">
        <f t="shared" si="0"/>
        <v>9.0489999999999995</v>
      </c>
      <c r="N6" s="52">
        <f t="shared" si="0"/>
        <v>9.0489999999999995</v>
      </c>
      <c r="O6" s="52">
        <f t="shared" si="0"/>
        <v>9.0489999999999995</v>
      </c>
      <c r="P6" s="52">
        <f t="shared" si="0"/>
        <v>9.0489999999999995</v>
      </c>
      <c r="Q6" s="52">
        <f t="shared" si="0"/>
        <v>9.0489999999999995</v>
      </c>
      <c r="R6" s="52">
        <f t="shared" si="0"/>
        <v>9.0489999999999995</v>
      </c>
      <c r="S6" s="53">
        <f t="shared" si="0"/>
        <v>9.0489999999999995</v>
      </c>
      <c r="T6" s="48"/>
    </row>
    <row r="7" spans="1:20" ht="35.25" customHeight="1">
      <c r="A7" s="135"/>
      <c r="B7" s="50" t="s">
        <v>47</v>
      </c>
      <c r="C7" s="51" t="s">
        <v>37</v>
      </c>
      <c r="D7" s="52">
        <f t="shared" ref="D7:S7" si="1">SUMIF($B$8:$B$11,"="&amp;$B$7,D8:D11)</f>
        <v>46.54</v>
      </c>
      <c r="E7" s="52">
        <f t="shared" si="1"/>
        <v>43.759</v>
      </c>
      <c r="F7" s="52">
        <f t="shared" si="1"/>
        <v>44.07</v>
      </c>
      <c r="G7" s="52">
        <f t="shared" si="1"/>
        <v>44.06</v>
      </c>
      <c r="H7" s="52">
        <f t="shared" si="1"/>
        <v>44.06</v>
      </c>
      <c r="I7" s="52">
        <f t="shared" si="1"/>
        <v>44.06</v>
      </c>
      <c r="J7" s="52">
        <f t="shared" si="1"/>
        <v>44.06</v>
      </c>
      <c r="K7" s="52">
        <f t="shared" si="1"/>
        <v>44.06</v>
      </c>
      <c r="L7" s="52">
        <f t="shared" si="1"/>
        <v>44.06</v>
      </c>
      <c r="M7" s="52">
        <f t="shared" si="1"/>
        <v>44.06</v>
      </c>
      <c r="N7" s="52">
        <f t="shared" si="1"/>
        <v>44.06</v>
      </c>
      <c r="O7" s="52">
        <f t="shared" si="1"/>
        <v>44.06</v>
      </c>
      <c r="P7" s="52">
        <f t="shared" si="1"/>
        <v>44.06</v>
      </c>
      <c r="Q7" s="52">
        <f t="shared" si="1"/>
        <v>44.06</v>
      </c>
      <c r="R7" s="52">
        <f t="shared" si="1"/>
        <v>44.06</v>
      </c>
      <c r="S7" s="53">
        <f t="shared" si="1"/>
        <v>44.06</v>
      </c>
      <c r="T7" s="48"/>
    </row>
    <row r="8" spans="1:20" s="48" customFormat="1" ht="30.75" customHeight="1">
      <c r="A8" s="136" t="s">
        <v>48</v>
      </c>
      <c r="B8" s="54" t="s">
        <v>46</v>
      </c>
      <c r="C8" s="55" t="s">
        <v>21</v>
      </c>
      <c r="D8" s="56">
        <v>4.8</v>
      </c>
      <c r="E8" s="56">
        <v>4.51</v>
      </c>
      <c r="F8" s="56">
        <v>4.9000000000000004</v>
      </c>
      <c r="G8" s="56">
        <v>4.83</v>
      </c>
      <c r="H8" s="56">
        <f>G8</f>
        <v>4.83</v>
      </c>
      <c r="I8" s="56">
        <f t="shared" ref="I8:R11" si="2">H8</f>
        <v>4.83</v>
      </c>
      <c r="J8" s="56">
        <f t="shared" si="2"/>
        <v>4.83</v>
      </c>
      <c r="K8" s="56">
        <f t="shared" si="2"/>
        <v>4.83</v>
      </c>
      <c r="L8" s="56">
        <f t="shared" si="2"/>
        <v>4.83</v>
      </c>
      <c r="M8" s="56">
        <f t="shared" si="2"/>
        <v>4.83</v>
      </c>
      <c r="N8" s="56">
        <f t="shared" si="2"/>
        <v>4.83</v>
      </c>
      <c r="O8" s="56">
        <f t="shared" si="2"/>
        <v>4.83</v>
      </c>
      <c r="P8" s="56">
        <f t="shared" si="2"/>
        <v>4.83</v>
      </c>
      <c r="Q8" s="56">
        <f t="shared" si="2"/>
        <v>4.83</v>
      </c>
      <c r="R8" s="56">
        <f t="shared" si="2"/>
        <v>4.83</v>
      </c>
      <c r="S8" s="57">
        <f>SUM(G8:R8)/12</f>
        <v>4.8299999999999992</v>
      </c>
    </row>
    <row r="9" spans="1:20" s="48" customFormat="1" ht="27" customHeight="1">
      <c r="A9" s="137"/>
      <c r="B9" s="54" t="s">
        <v>47</v>
      </c>
      <c r="C9" s="55" t="s">
        <v>37</v>
      </c>
      <c r="D9" s="56">
        <v>24.66</v>
      </c>
      <c r="E9" s="56">
        <v>22.067</v>
      </c>
      <c r="F9" s="56">
        <v>23.84</v>
      </c>
      <c r="G9" s="56">
        <v>23.52</v>
      </c>
      <c r="H9" s="56">
        <f>G9</f>
        <v>23.52</v>
      </c>
      <c r="I9" s="56">
        <f t="shared" si="2"/>
        <v>23.52</v>
      </c>
      <c r="J9" s="56">
        <f t="shared" si="2"/>
        <v>23.52</v>
      </c>
      <c r="K9" s="56">
        <f t="shared" si="2"/>
        <v>23.52</v>
      </c>
      <c r="L9" s="56">
        <f t="shared" si="2"/>
        <v>23.52</v>
      </c>
      <c r="M9" s="56">
        <f t="shared" si="2"/>
        <v>23.52</v>
      </c>
      <c r="N9" s="56">
        <f t="shared" si="2"/>
        <v>23.52</v>
      </c>
      <c r="O9" s="56">
        <f t="shared" si="2"/>
        <v>23.52</v>
      </c>
      <c r="P9" s="56">
        <f t="shared" si="2"/>
        <v>23.52</v>
      </c>
      <c r="Q9" s="56">
        <f t="shared" si="2"/>
        <v>23.52</v>
      </c>
      <c r="R9" s="56">
        <f t="shared" si="2"/>
        <v>23.52</v>
      </c>
      <c r="S9" s="57">
        <f>MAX(G9:R9)</f>
        <v>23.52</v>
      </c>
    </row>
    <row r="10" spans="1:20" s="48" customFormat="1" ht="28.5" customHeight="1">
      <c r="A10" s="136" t="s">
        <v>49</v>
      </c>
      <c r="B10" s="54" t="s">
        <v>46</v>
      </c>
      <c r="C10" s="55" t="s">
        <v>21</v>
      </c>
      <c r="D10" s="56">
        <v>4.26</v>
      </c>
      <c r="E10" s="56">
        <v>4.4400000000000004</v>
      </c>
      <c r="F10" s="56">
        <v>4.1580000000000004</v>
      </c>
      <c r="G10" s="56">
        <v>4.2190000000000003</v>
      </c>
      <c r="H10" s="56">
        <f>G10</f>
        <v>4.2190000000000003</v>
      </c>
      <c r="I10" s="56">
        <f t="shared" si="2"/>
        <v>4.2190000000000003</v>
      </c>
      <c r="J10" s="56">
        <f t="shared" si="2"/>
        <v>4.2190000000000003</v>
      </c>
      <c r="K10" s="56">
        <f t="shared" si="2"/>
        <v>4.2190000000000003</v>
      </c>
      <c r="L10" s="56">
        <f t="shared" si="2"/>
        <v>4.2190000000000003</v>
      </c>
      <c r="M10" s="56">
        <f t="shared" si="2"/>
        <v>4.2190000000000003</v>
      </c>
      <c r="N10" s="56">
        <f t="shared" si="2"/>
        <v>4.2190000000000003</v>
      </c>
      <c r="O10" s="56">
        <f t="shared" si="2"/>
        <v>4.2190000000000003</v>
      </c>
      <c r="P10" s="56">
        <f t="shared" si="2"/>
        <v>4.2190000000000003</v>
      </c>
      <c r="Q10" s="56">
        <f t="shared" si="2"/>
        <v>4.2190000000000003</v>
      </c>
      <c r="R10" s="56">
        <f t="shared" si="2"/>
        <v>4.2190000000000003</v>
      </c>
      <c r="S10" s="57">
        <f>SUM(G10:R10)/12</f>
        <v>4.2190000000000003</v>
      </c>
    </row>
    <row r="11" spans="1:20" s="48" customFormat="1" ht="25.5" customHeight="1" thickBot="1">
      <c r="A11" s="138"/>
      <c r="B11" s="112" t="s">
        <v>47</v>
      </c>
      <c r="C11" s="113" t="s">
        <v>37</v>
      </c>
      <c r="D11" s="114">
        <v>21.88</v>
      </c>
      <c r="E11" s="114">
        <v>21.692</v>
      </c>
      <c r="F11" s="114">
        <v>20.23</v>
      </c>
      <c r="G11" s="114">
        <v>20.54</v>
      </c>
      <c r="H11" s="114">
        <f>G11</f>
        <v>20.54</v>
      </c>
      <c r="I11" s="114">
        <f t="shared" si="2"/>
        <v>20.54</v>
      </c>
      <c r="J11" s="114">
        <f t="shared" si="2"/>
        <v>20.54</v>
      </c>
      <c r="K11" s="114">
        <f t="shared" si="2"/>
        <v>20.54</v>
      </c>
      <c r="L11" s="114">
        <f t="shared" si="2"/>
        <v>20.54</v>
      </c>
      <c r="M11" s="114">
        <f t="shared" si="2"/>
        <v>20.54</v>
      </c>
      <c r="N11" s="114">
        <f t="shared" si="2"/>
        <v>20.54</v>
      </c>
      <c r="O11" s="114">
        <f t="shared" si="2"/>
        <v>20.54</v>
      </c>
      <c r="P11" s="114">
        <f t="shared" si="2"/>
        <v>20.54</v>
      </c>
      <c r="Q11" s="114">
        <f t="shared" si="2"/>
        <v>20.54</v>
      </c>
      <c r="R11" s="114">
        <f t="shared" si="2"/>
        <v>20.54</v>
      </c>
      <c r="S11" s="115">
        <f>MAX(G11:R11)</f>
        <v>20.54</v>
      </c>
    </row>
    <row r="14" spans="1:20" ht="14.25" customHeight="1">
      <c r="A14" s="86" t="s">
        <v>41</v>
      </c>
      <c r="B14" s="87"/>
      <c r="C14" s="87"/>
      <c r="D14" s="87" t="s">
        <v>69</v>
      </c>
      <c r="E14" s="36"/>
    </row>
    <row r="15" spans="1:20">
      <c r="D15" s="61"/>
      <c r="E15" s="61"/>
      <c r="F15" s="61"/>
    </row>
  </sheetData>
  <mergeCells count="4">
    <mergeCell ref="A6:A7"/>
    <mergeCell ref="A8:A9"/>
    <mergeCell ref="A10:A11"/>
    <mergeCell ref="A2:S2"/>
  </mergeCells>
  <dataValidations count="1">
    <dataValidation type="decimal" operator="greaterThanOrEqual" allowBlank="1" showInputMessage="1" showErrorMessage="1" sqref="IY65543:JM65546 SU65543:TI65546 ACQ65543:ADE65546 AMM65543:ANA65546 AWI65543:AWW65546 BGE65543:BGS65546 BQA65543:BQO65546 BZW65543:CAK65546 CJS65543:CKG65546 CTO65543:CUC65546 DDK65543:DDY65546 DNG65543:DNU65546 DXC65543:DXQ65546 EGY65543:EHM65546 EQU65543:ERI65546 FAQ65543:FBE65546 FKM65543:FLA65546 FUI65543:FUW65546 GEE65543:GES65546 GOA65543:GOO65546 GXW65543:GYK65546 HHS65543:HIG65546 HRO65543:HSC65546 IBK65543:IBY65546 ILG65543:ILU65546 IVC65543:IVQ65546 JEY65543:JFM65546 JOU65543:JPI65546 JYQ65543:JZE65546 KIM65543:KJA65546 KSI65543:KSW65546 LCE65543:LCS65546 LMA65543:LMO65546 LVW65543:LWK65546 MFS65543:MGG65546 MPO65543:MQC65546 MZK65543:MZY65546 NJG65543:NJU65546 NTC65543:NTQ65546 OCY65543:ODM65546 OMU65543:ONI65546 OWQ65543:OXE65546 PGM65543:PHA65546 PQI65543:PQW65546 QAE65543:QAS65546 QKA65543:QKO65546 QTW65543:QUK65546 RDS65543:REG65546 RNO65543:ROC65546 RXK65543:RXY65546 SHG65543:SHU65546 SRC65543:SRQ65546 TAY65543:TBM65546 TKU65543:TLI65546 TUQ65543:TVE65546 UEM65543:UFA65546 UOI65543:UOW65546 UYE65543:UYS65546 VIA65543:VIO65546 VRW65543:VSK65546 WBS65543:WCG65546 WLO65543:WMC65546 WVK65543:WVY65546 IY131079:JM131082 SU131079:TI131082 ACQ131079:ADE131082 AMM131079:ANA131082 AWI131079:AWW131082 BGE131079:BGS131082 BQA131079:BQO131082 BZW131079:CAK131082 CJS131079:CKG131082 CTO131079:CUC131082 DDK131079:DDY131082 DNG131079:DNU131082 DXC131079:DXQ131082 EGY131079:EHM131082 EQU131079:ERI131082 FAQ131079:FBE131082 FKM131079:FLA131082 FUI131079:FUW131082 GEE131079:GES131082 GOA131079:GOO131082 GXW131079:GYK131082 HHS131079:HIG131082 HRO131079:HSC131082 IBK131079:IBY131082 ILG131079:ILU131082 IVC131079:IVQ131082 JEY131079:JFM131082 JOU131079:JPI131082 JYQ131079:JZE131082 KIM131079:KJA131082 KSI131079:KSW131082 LCE131079:LCS131082 LMA131079:LMO131082 LVW131079:LWK131082 MFS131079:MGG131082 MPO131079:MQC131082 MZK131079:MZY131082 NJG131079:NJU131082 NTC131079:NTQ131082 OCY131079:ODM131082 OMU131079:ONI131082 OWQ131079:OXE131082 PGM131079:PHA131082 PQI131079:PQW131082 QAE131079:QAS131082 QKA131079:QKO131082 QTW131079:QUK131082 RDS131079:REG131082 RNO131079:ROC131082 RXK131079:RXY131082 SHG131079:SHU131082 SRC131079:SRQ131082 TAY131079:TBM131082 TKU131079:TLI131082 TUQ131079:TVE131082 UEM131079:UFA131082 UOI131079:UOW131082 UYE131079:UYS131082 VIA131079:VIO131082 VRW131079:VSK131082 WBS131079:WCG131082 WLO131079:WMC131082 WVK131079:WVY131082 IY196615:JM196618 SU196615:TI196618 ACQ196615:ADE196618 AMM196615:ANA196618 AWI196615:AWW196618 BGE196615:BGS196618 BQA196615:BQO196618 BZW196615:CAK196618 CJS196615:CKG196618 CTO196615:CUC196618 DDK196615:DDY196618 DNG196615:DNU196618 DXC196615:DXQ196618 EGY196615:EHM196618 EQU196615:ERI196618 FAQ196615:FBE196618 FKM196615:FLA196618 FUI196615:FUW196618 GEE196615:GES196618 GOA196615:GOO196618 GXW196615:GYK196618 HHS196615:HIG196618 HRO196615:HSC196618 IBK196615:IBY196618 ILG196615:ILU196618 IVC196615:IVQ196618 JEY196615:JFM196618 JOU196615:JPI196618 JYQ196615:JZE196618 KIM196615:KJA196618 KSI196615:KSW196618 LCE196615:LCS196618 LMA196615:LMO196618 LVW196615:LWK196618 MFS196615:MGG196618 MPO196615:MQC196618 MZK196615:MZY196618 NJG196615:NJU196618 NTC196615:NTQ196618 OCY196615:ODM196618 OMU196615:ONI196618 OWQ196615:OXE196618 PGM196615:PHA196618 PQI196615:PQW196618 QAE196615:QAS196618 QKA196615:QKO196618 QTW196615:QUK196618 RDS196615:REG196618 RNO196615:ROC196618 RXK196615:RXY196618 SHG196615:SHU196618 SRC196615:SRQ196618 TAY196615:TBM196618 TKU196615:TLI196618 TUQ196615:TVE196618 UEM196615:UFA196618 UOI196615:UOW196618 UYE196615:UYS196618 VIA196615:VIO196618 VRW196615:VSK196618 WBS196615:WCG196618 WLO196615:WMC196618 WVK196615:WVY196618 IY262151:JM262154 SU262151:TI262154 ACQ262151:ADE262154 AMM262151:ANA262154 AWI262151:AWW262154 BGE262151:BGS262154 BQA262151:BQO262154 BZW262151:CAK262154 CJS262151:CKG262154 CTO262151:CUC262154 DDK262151:DDY262154 DNG262151:DNU262154 DXC262151:DXQ262154 EGY262151:EHM262154 EQU262151:ERI262154 FAQ262151:FBE262154 FKM262151:FLA262154 FUI262151:FUW262154 GEE262151:GES262154 GOA262151:GOO262154 GXW262151:GYK262154 HHS262151:HIG262154 HRO262151:HSC262154 IBK262151:IBY262154 ILG262151:ILU262154 IVC262151:IVQ262154 JEY262151:JFM262154 JOU262151:JPI262154 JYQ262151:JZE262154 KIM262151:KJA262154 KSI262151:KSW262154 LCE262151:LCS262154 LMA262151:LMO262154 LVW262151:LWK262154 MFS262151:MGG262154 MPO262151:MQC262154 MZK262151:MZY262154 NJG262151:NJU262154 NTC262151:NTQ262154 OCY262151:ODM262154 OMU262151:ONI262154 OWQ262151:OXE262154 PGM262151:PHA262154 PQI262151:PQW262154 QAE262151:QAS262154 QKA262151:QKO262154 QTW262151:QUK262154 RDS262151:REG262154 RNO262151:ROC262154 RXK262151:RXY262154 SHG262151:SHU262154 SRC262151:SRQ262154 TAY262151:TBM262154 TKU262151:TLI262154 TUQ262151:TVE262154 UEM262151:UFA262154 UOI262151:UOW262154 UYE262151:UYS262154 VIA262151:VIO262154 VRW262151:VSK262154 WBS262151:WCG262154 WLO262151:WMC262154 WVK262151:WVY262154 IY327687:JM327690 SU327687:TI327690 ACQ327687:ADE327690 AMM327687:ANA327690 AWI327687:AWW327690 BGE327687:BGS327690 BQA327687:BQO327690 BZW327687:CAK327690 CJS327687:CKG327690 CTO327687:CUC327690 DDK327687:DDY327690 DNG327687:DNU327690 DXC327687:DXQ327690 EGY327687:EHM327690 EQU327687:ERI327690 FAQ327687:FBE327690 FKM327687:FLA327690 FUI327687:FUW327690 GEE327687:GES327690 GOA327687:GOO327690 GXW327687:GYK327690 HHS327687:HIG327690 HRO327687:HSC327690 IBK327687:IBY327690 ILG327687:ILU327690 IVC327687:IVQ327690 JEY327687:JFM327690 JOU327687:JPI327690 JYQ327687:JZE327690 KIM327687:KJA327690 KSI327687:KSW327690 LCE327687:LCS327690 LMA327687:LMO327690 LVW327687:LWK327690 MFS327687:MGG327690 MPO327687:MQC327690 MZK327687:MZY327690 NJG327687:NJU327690 NTC327687:NTQ327690 OCY327687:ODM327690 OMU327687:ONI327690 OWQ327687:OXE327690 PGM327687:PHA327690 PQI327687:PQW327690 QAE327687:QAS327690 QKA327687:QKO327690 QTW327687:QUK327690 RDS327687:REG327690 RNO327687:ROC327690 RXK327687:RXY327690 SHG327687:SHU327690 SRC327687:SRQ327690 TAY327687:TBM327690 TKU327687:TLI327690 TUQ327687:TVE327690 UEM327687:UFA327690 UOI327687:UOW327690 UYE327687:UYS327690 VIA327687:VIO327690 VRW327687:VSK327690 WBS327687:WCG327690 WLO327687:WMC327690 WVK327687:WVY327690 IY393223:JM393226 SU393223:TI393226 ACQ393223:ADE393226 AMM393223:ANA393226 AWI393223:AWW393226 BGE393223:BGS393226 BQA393223:BQO393226 BZW393223:CAK393226 CJS393223:CKG393226 CTO393223:CUC393226 DDK393223:DDY393226 DNG393223:DNU393226 DXC393223:DXQ393226 EGY393223:EHM393226 EQU393223:ERI393226 FAQ393223:FBE393226 FKM393223:FLA393226 FUI393223:FUW393226 GEE393223:GES393226 GOA393223:GOO393226 GXW393223:GYK393226 HHS393223:HIG393226 HRO393223:HSC393226 IBK393223:IBY393226 ILG393223:ILU393226 IVC393223:IVQ393226 JEY393223:JFM393226 JOU393223:JPI393226 JYQ393223:JZE393226 KIM393223:KJA393226 KSI393223:KSW393226 LCE393223:LCS393226 LMA393223:LMO393226 LVW393223:LWK393226 MFS393223:MGG393226 MPO393223:MQC393226 MZK393223:MZY393226 NJG393223:NJU393226 NTC393223:NTQ393226 OCY393223:ODM393226 OMU393223:ONI393226 OWQ393223:OXE393226 PGM393223:PHA393226 PQI393223:PQW393226 QAE393223:QAS393226 QKA393223:QKO393226 QTW393223:QUK393226 RDS393223:REG393226 RNO393223:ROC393226 RXK393223:RXY393226 SHG393223:SHU393226 SRC393223:SRQ393226 TAY393223:TBM393226 TKU393223:TLI393226 TUQ393223:TVE393226 UEM393223:UFA393226 UOI393223:UOW393226 UYE393223:UYS393226 VIA393223:VIO393226 VRW393223:VSK393226 WBS393223:WCG393226 WLO393223:WMC393226 WVK393223:WVY393226 IY458759:JM458762 SU458759:TI458762 ACQ458759:ADE458762 AMM458759:ANA458762 AWI458759:AWW458762 BGE458759:BGS458762 BQA458759:BQO458762 BZW458759:CAK458762 CJS458759:CKG458762 CTO458759:CUC458762 DDK458759:DDY458762 DNG458759:DNU458762 DXC458759:DXQ458762 EGY458759:EHM458762 EQU458759:ERI458762 FAQ458759:FBE458762 FKM458759:FLA458762 FUI458759:FUW458762 GEE458759:GES458762 GOA458759:GOO458762 GXW458759:GYK458762 HHS458759:HIG458762 HRO458759:HSC458762 IBK458759:IBY458762 ILG458759:ILU458762 IVC458759:IVQ458762 JEY458759:JFM458762 JOU458759:JPI458762 JYQ458759:JZE458762 KIM458759:KJA458762 KSI458759:KSW458762 LCE458759:LCS458762 LMA458759:LMO458762 LVW458759:LWK458762 MFS458759:MGG458762 MPO458759:MQC458762 MZK458759:MZY458762 NJG458759:NJU458762 NTC458759:NTQ458762 OCY458759:ODM458762 OMU458759:ONI458762 OWQ458759:OXE458762 PGM458759:PHA458762 PQI458759:PQW458762 QAE458759:QAS458762 QKA458759:QKO458762 QTW458759:QUK458762 RDS458759:REG458762 RNO458759:ROC458762 RXK458759:RXY458762 SHG458759:SHU458762 SRC458759:SRQ458762 TAY458759:TBM458762 TKU458759:TLI458762 TUQ458759:TVE458762 UEM458759:UFA458762 UOI458759:UOW458762 UYE458759:UYS458762 VIA458759:VIO458762 VRW458759:VSK458762 WBS458759:WCG458762 WLO458759:WMC458762 WVK458759:WVY458762 IY524295:JM524298 SU524295:TI524298 ACQ524295:ADE524298 AMM524295:ANA524298 AWI524295:AWW524298 BGE524295:BGS524298 BQA524295:BQO524298 BZW524295:CAK524298 CJS524295:CKG524298 CTO524295:CUC524298 DDK524295:DDY524298 DNG524295:DNU524298 DXC524295:DXQ524298 EGY524295:EHM524298 EQU524295:ERI524298 FAQ524295:FBE524298 FKM524295:FLA524298 FUI524295:FUW524298 GEE524295:GES524298 GOA524295:GOO524298 GXW524295:GYK524298 HHS524295:HIG524298 HRO524295:HSC524298 IBK524295:IBY524298 ILG524295:ILU524298 IVC524295:IVQ524298 JEY524295:JFM524298 JOU524295:JPI524298 JYQ524295:JZE524298 KIM524295:KJA524298 KSI524295:KSW524298 LCE524295:LCS524298 LMA524295:LMO524298 LVW524295:LWK524298 MFS524295:MGG524298 MPO524295:MQC524298 MZK524295:MZY524298 NJG524295:NJU524298 NTC524295:NTQ524298 OCY524295:ODM524298 OMU524295:ONI524298 OWQ524295:OXE524298 PGM524295:PHA524298 PQI524295:PQW524298 QAE524295:QAS524298 QKA524295:QKO524298 QTW524295:QUK524298 RDS524295:REG524298 RNO524295:ROC524298 RXK524295:RXY524298 SHG524295:SHU524298 SRC524295:SRQ524298 TAY524295:TBM524298 TKU524295:TLI524298 TUQ524295:TVE524298 UEM524295:UFA524298 UOI524295:UOW524298 UYE524295:UYS524298 VIA524295:VIO524298 VRW524295:VSK524298 WBS524295:WCG524298 WLO524295:WMC524298 WVK524295:WVY524298 IY589831:JM589834 SU589831:TI589834 ACQ589831:ADE589834 AMM589831:ANA589834 AWI589831:AWW589834 BGE589831:BGS589834 BQA589831:BQO589834 BZW589831:CAK589834 CJS589831:CKG589834 CTO589831:CUC589834 DDK589831:DDY589834 DNG589831:DNU589834 DXC589831:DXQ589834 EGY589831:EHM589834 EQU589831:ERI589834 FAQ589831:FBE589834 FKM589831:FLA589834 FUI589831:FUW589834 GEE589831:GES589834 GOA589831:GOO589834 GXW589831:GYK589834 HHS589831:HIG589834 HRO589831:HSC589834 IBK589831:IBY589834 ILG589831:ILU589834 IVC589831:IVQ589834 JEY589831:JFM589834 JOU589831:JPI589834 JYQ589831:JZE589834 KIM589831:KJA589834 KSI589831:KSW589834 LCE589831:LCS589834 LMA589831:LMO589834 LVW589831:LWK589834 MFS589831:MGG589834 MPO589831:MQC589834 MZK589831:MZY589834 NJG589831:NJU589834 NTC589831:NTQ589834 OCY589831:ODM589834 OMU589831:ONI589834 OWQ589831:OXE589834 PGM589831:PHA589834 PQI589831:PQW589834 QAE589831:QAS589834 QKA589831:QKO589834 QTW589831:QUK589834 RDS589831:REG589834 RNO589831:ROC589834 RXK589831:RXY589834 SHG589831:SHU589834 SRC589831:SRQ589834 TAY589831:TBM589834 TKU589831:TLI589834 TUQ589831:TVE589834 UEM589831:UFA589834 UOI589831:UOW589834 UYE589831:UYS589834 VIA589831:VIO589834 VRW589831:VSK589834 WBS589831:WCG589834 WLO589831:WMC589834 WVK589831:WVY589834 IY655367:JM655370 SU655367:TI655370 ACQ655367:ADE655370 AMM655367:ANA655370 AWI655367:AWW655370 BGE655367:BGS655370 BQA655367:BQO655370 BZW655367:CAK655370 CJS655367:CKG655370 CTO655367:CUC655370 DDK655367:DDY655370 DNG655367:DNU655370 DXC655367:DXQ655370 EGY655367:EHM655370 EQU655367:ERI655370 FAQ655367:FBE655370 FKM655367:FLA655370 FUI655367:FUW655370 GEE655367:GES655370 GOA655367:GOO655370 GXW655367:GYK655370 HHS655367:HIG655370 HRO655367:HSC655370 IBK655367:IBY655370 ILG655367:ILU655370 IVC655367:IVQ655370 JEY655367:JFM655370 JOU655367:JPI655370 JYQ655367:JZE655370 KIM655367:KJA655370 KSI655367:KSW655370 LCE655367:LCS655370 LMA655367:LMO655370 LVW655367:LWK655370 MFS655367:MGG655370 MPO655367:MQC655370 MZK655367:MZY655370 NJG655367:NJU655370 NTC655367:NTQ655370 OCY655367:ODM655370 OMU655367:ONI655370 OWQ655367:OXE655370 PGM655367:PHA655370 PQI655367:PQW655370 QAE655367:QAS655370 QKA655367:QKO655370 QTW655367:QUK655370 RDS655367:REG655370 RNO655367:ROC655370 RXK655367:RXY655370 SHG655367:SHU655370 SRC655367:SRQ655370 TAY655367:TBM655370 TKU655367:TLI655370 TUQ655367:TVE655370 UEM655367:UFA655370 UOI655367:UOW655370 UYE655367:UYS655370 VIA655367:VIO655370 VRW655367:VSK655370 WBS655367:WCG655370 WLO655367:WMC655370 WVK655367:WVY655370 IY720903:JM720906 SU720903:TI720906 ACQ720903:ADE720906 AMM720903:ANA720906 AWI720903:AWW720906 BGE720903:BGS720906 BQA720903:BQO720906 BZW720903:CAK720906 CJS720903:CKG720906 CTO720903:CUC720906 DDK720903:DDY720906 DNG720903:DNU720906 DXC720903:DXQ720906 EGY720903:EHM720906 EQU720903:ERI720906 FAQ720903:FBE720906 FKM720903:FLA720906 FUI720903:FUW720906 GEE720903:GES720906 GOA720903:GOO720906 GXW720903:GYK720906 HHS720903:HIG720906 HRO720903:HSC720906 IBK720903:IBY720906 ILG720903:ILU720906 IVC720903:IVQ720906 JEY720903:JFM720906 JOU720903:JPI720906 JYQ720903:JZE720906 KIM720903:KJA720906 KSI720903:KSW720906 LCE720903:LCS720906 LMA720903:LMO720906 LVW720903:LWK720906 MFS720903:MGG720906 MPO720903:MQC720906 MZK720903:MZY720906 NJG720903:NJU720906 NTC720903:NTQ720906 OCY720903:ODM720906 OMU720903:ONI720906 OWQ720903:OXE720906 PGM720903:PHA720906 PQI720903:PQW720906 QAE720903:QAS720906 QKA720903:QKO720906 QTW720903:QUK720906 RDS720903:REG720906 RNO720903:ROC720906 RXK720903:RXY720906 SHG720903:SHU720906 SRC720903:SRQ720906 TAY720903:TBM720906 TKU720903:TLI720906 TUQ720903:TVE720906 UEM720903:UFA720906 UOI720903:UOW720906 UYE720903:UYS720906 VIA720903:VIO720906 VRW720903:VSK720906 WBS720903:WCG720906 WLO720903:WMC720906 WVK720903:WVY720906 IY786439:JM786442 SU786439:TI786442 ACQ786439:ADE786442 AMM786439:ANA786442 AWI786439:AWW786442 BGE786439:BGS786442 BQA786439:BQO786442 BZW786439:CAK786442 CJS786439:CKG786442 CTO786439:CUC786442 DDK786439:DDY786442 DNG786439:DNU786442 DXC786439:DXQ786442 EGY786439:EHM786442 EQU786439:ERI786442 FAQ786439:FBE786442 FKM786439:FLA786442 FUI786439:FUW786442 GEE786439:GES786442 GOA786439:GOO786442 GXW786439:GYK786442 HHS786439:HIG786442 HRO786439:HSC786442 IBK786439:IBY786442 ILG786439:ILU786442 IVC786439:IVQ786442 JEY786439:JFM786442 JOU786439:JPI786442 JYQ786439:JZE786442 KIM786439:KJA786442 KSI786439:KSW786442 LCE786439:LCS786442 LMA786439:LMO786442 LVW786439:LWK786442 MFS786439:MGG786442 MPO786439:MQC786442 MZK786439:MZY786442 NJG786439:NJU786442 NTC786439:NTQ786442 OCY786439:ODM786442 OMU786439:ONI786442 OWQ786439:OXE786442 PGM786439:PHA786442 PQI786439:PQW786442 QAE786439:QAS786442 QKA786439:QKO786442 QTW786439:QUK786442 RDS786439:REG786442 RNO786439:ROC786442 RXK786439:RXY786442 SHG786439:SHU786442 SRC786439:SRQ786442 TAY786439:TBM786442 TKU786439:TLI786442 TUQ786439:TVE786442 UEM786439:UFA786442 UOI786439:UOW786442 UYE786439:UYS786442 VIA786439:VIO786442 VRW786439:VSK786442 WBS786439:WCG786442 WLO786439:WMC786442 WVK786439:WVY786442 IY851975:JM851978 SU851975:TI851978 ACQ851975:ADE851978 AMM851975:ANA851978 AWI851975:AWW851978 BGE851975:BGS851978 BQA851975:BQO851978 BZW851975:CAK851978 CJS851975:CKG851978 CTO851975:CUC851978 DDK851975:DDY851978 DNG851975:DNU851978 DXC851975:DXQ851978 EGY851975:EHM851978 EQU851975:ERI851978 FAQ851975:FBE851978 FKM851975:FLA851978 FUI851975:FUW851978 GEE851975:GES851978 GOA851975:GOO851978 GXW851975:GYK851978 HHS851975:HIG851978 HRO851975:HSC851978 IBK851975:IBY851978 ILG851975:ILU851978 IVC851975:IVQ851978 JEY851975:JFM851978 JOU851975:JPI851978 JYQ851975:JZE851978 KIM851975:KJA851978 KSI851975:KSW851978 LCE851975:LCS851978 LMA851975:LMO851978 LVW851975:LWK851978 MFS851975:MGG851978 MPO851975:MQC851978 MZK851975:MZY851978 NJG851975:NJU851978 NTC851975:NTQ851978 OCY851975:ODM851978 OMU851975:ONI851978 OWQ851975:OXE851978 PGM851975:PHA851978 PQI851975:PQW851978 QAE851975:QAS851978 QKA851975:QKO851978 QTW851975:QUK851978 RDS851975:REG851978 RNO851975:ROC851978 RXK851975:RXY851978 SHG851975:SHU851978 SRC851975:SRQ851978 TAY851975:TBM851978 TKU851975:TLI851978 TUQ851975:TVE851978 UEM851975:UFA851978 UOI851975:UOW851978 UYE851975:UYS851978 VIA851975:VIO851978 VRW851975:VSK851978 WBS851975:WCG851978 WLO851975:WMC851978 WVK851975:WVY851978 IY917511:JM917514 SU917511:TI917514 ACQ917511:ADE917514 AMM917511:ANA917514 AWI917511:AWW917514 BGE917511:BGS917514 BQA917511:BQO917514 BZW917511:CAK917514 CJS917511:CKG917514 CTO917511:CUC917514 DDK917511:DDY917514 DNG917511:DNU917514 DXC917511:DXQ917514 EGY917511:EHM917514 EQU917511:ERI917514 FAQ917511:FBE917514 FKM917511:FLA917514 FUI917511:FUW917514 GEE917511:GES917514 GOA917511:GOO917514 GXW917511:GYK917514 HHS917511:HIG917514 HRO917511:HSC917514 IBK917511:IBY917514 ILG917511:ILU917514 IVC917511:IVQ917514 JEY917511:JFM917514 JOU917511:JPI917514 JYQ917511:JZE917514 KIM917511:KJA917514 KSI917511:KSW917514 LCE917511:LCS917514 LMA917511:LMO917514 LVW917511:LWK917514 MFS917511:MGG917514 MPO917511:MQC917514 MZK917511:MZY917514 NJG917511:NJU917514 NTC917511:NTQ917514 OCY917511:ODM917514 OMU917511:ONI917514 OWQ917511:OXE917514 PGM917511:PHA917514 PQI917511:PQW917514 QAE917511:QAS917514 QKA917511:QKO917514 QTW917511:QUK917514 RDS917511:REG917514 RNO917511:ROC917514 RXK917511:RXY917514 SHG917511:SHU917514 SRC917511:SRQ917514 TAY917511:TBM917514 TKU917511:TLI917514 TUQ917511:TVE917514 UEM917511:UFA917514 UOI917511:UOW917514 UYE917511:UYS917514 VIA917511:VIO917514 VRW917511:VSK917514 WBS917511:WCG917514 WLO917511:WMC917514 WVK917511:WVY917514 IY983047:JM983050 SU983047:TI983050 ACQ983047:ADE983050 AMM983047:ANA983050 AWI983047:AWW983050 BGE983047:BGS983050 BQA983047:BQO983050 BZW983047:CAK983050 CJS983047:CKG983050 CTO983047:CUC983050 DDK983047:DDY983050 DNG983047:DNU983050 DXC983047:DXQ983050 EGY983047:EHM983050 EQU983047:ERI983050 FAQ983047:FBE983050 FKM983047:FLA983050 FUI983047:FUW983050 GEE983047:GES983050 GOA983047:GOO983050 GXW983047:GYK983050 HHS983047:HIG983050 HRO983047:HSC983050 IBK983047:IBY983050 ILG983047:ILU983050 IVC983047:IVQ983050 JEY983047:JFM983050 JOU983047:JPI983050 JYQ983047:JZE983050 KIM983047:KJA983050 KSI983047:KSW983050 LCE983047:LCS983050 LMA983047:LMO983050 LVW983047:LWK983050 MFS983047:MGG983050 MPO983047:MQC983050 MZK983047:MZY983050 NJG983047:NJU983050 NTC983047:NTQ983050 OCY983047:ODM983050 OMU983047:ONI983050 OWQ983047:OXE983050 PGM983047:PHA983050 PQI983047:PQW983050 QAE983047:QAS983050 QKA983047:QKO983050 QTW983047:QUK983050 RDS983047:REG983050 RNO983047:ROC983050 RXK983047:RXY983050 SHG983047:SHU983050 SRC983047:SRQ983050 TAY983047:TBM983050 TKU983047:TLI983050 TUQ983047:TVE983050 UEM983047:UFA983050 UOI983047:UOW983050 UYE983047:UYS983050 VIA983047:VIO983050 VRW983047:VSK983050 WBS983047:WCG983050 WLO983047:WMC983050 WVK983047:WVY983050 WVK8:WVY11 WLO8:WMC11 WBS8:WCG11 VRW8:VSK11 VIA8:VIO11 UYE8:UYS11 UOI8:UOW11 UEM8:UFA11 TUQ8:TVE11 TKU8:TLI11 TAY8:TBM11 SRC8:SRQ11 SHG8:SHU11 RXK8:RXY11 RNO8:ROC11 RDS8:REG11 QTW8:QUK11 QKA8:QKO11 QAE8:QAS11 PQI8:PQW11 PGM8:PHA11 OWQ8:OXE11 OMU8:ONI11 OCY8:ODM11 NTC8:NTQ11 NJG8:NJU11 MZK8:MZY11 MPO8:MQC11 MFS8:MGG11 LVW8:LWK11 LMA8:LMO11 LCE8:LCS11 KSI8:KSW11 KIM8:KJA11 JYQ8:JZE11 JOU8:JPI11 JEY8:JFM11 IVC8:IVQ11 ILG8:ILU11 IBK8:IBY11 HRO8:HSC11 HHS8:HIG11 GXW8:GYK11 GOA8:GOO11 GEE8:GES11 FUI8:FUW11 FKM8:FLA11 FAQ8:FBE11 EQU8:ERI11 EGY8:EHM11 DXC8:DXQ11 DNG8:DNU11 DDK8:DDY11 CTO8:CUC11 CJS8:CKG11 BZW8:CAK11 BQA8:BQO11 BGE8:BGS11 AWI8:AWW11 AMM8:ANA11 ACQ8:ADE11 SU8:TI11 IY8:JM11 D65543:R65546 D983047:R983050 D917511:R917514 D851975:R851978 D786439:R786442 D720903:R720906 D655367:R655370 D589831:R589834 D524295:R524298 D458759:R458762 D393223:R393226 D327687:R327690 D262151:R262154 D196615:R196618 D131079:R131082 D8:R11">
      <formula1>0</formula1>
    </dataValidation>
  </dataValidations>
  <pageMargins left="0.7" right="0.7" top="0.75" bottom="0.75" header="0.3" footer="0.3"/>
  <pageSetup paperSize="9" scale="6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16"/>
  <sheetViews>
    <sheetView view="pageBreakPreview" zoomScaleSheetLayoutView="100" workbookViewId="0">
      <selection activeCell="C6" sqref="C6"/>
    </sheetView>
  </sheetViews>
  <sheetFormatPr defaultRowHeight="15"/>
  <cols>
    <col min="1" max="1" width="8.42578125" customWidth="1"/>
    <col min="2" max="2" width="16.5703125" customWidth="1"/>
    <col min="3" max="3" width="28.42578125" customWidth="1"/>
  </cols>
  <sheetData>
    <row r="2" spans="1:8" ht="32.25" customHeight="1">
      <c r="A2" s="133" t="s">
        <v>64</v>
      </c>
      <c r="B2" s="133"/>
      <c r="C2" s="133"/>
      <c r="D2" s="133"/>
      <c r="E2" s="133"/>
      <c r="F2" s="133"/>
      <c r="G2" s="133"/>
      <c r="H2" s="133"/>
    </row>
    <row r="5" spans="1:8" ht="15.75" thickBot="1"/>
    <row r="6" spans="1:8" ht="38.25">
      <c r="A6" s="116" t="s">
        <v>1</v>
      </c>
      <c r="B6" s="83" t="s">
        <v>2</v>
      </c>
      <c r="C6" s="84" t="s">
        <v>70</v>
      </c>
      <c r="D6" s="84" t="s">
        <v>3</v>
      </c>
      <c r="E6" s="85" t="s">
        <v>65</v>
      </c>
      <c r="F6" s="85" t="s">
        <v>66</v>
      </c>
      <c r="G6" s="85" t="s">
        <v>67</v>
      </c>
      <c r="H6" s="117" t="s">
        <v>68</v>
      </c>
    </row>
    <row r="7" spans="1:8">
      <c r="A7" s="118">
        <v>1</v>
      </c>
      <c r="B7" s="119">
        <v>2</v>
      </c>
      <c r="C7" s="120">
        <v>3</v>
      </c>
      <c r="D7" s="120">
        <v>4</v>
      </c>
      <c r="E7" s="121">
        <v>5</v>
      </c>
      <c r="F7" s="121">
        <v>6</v>
      </c>
      <c r="G7" s="121">
        <v>7</v>
      </c>
      <c r="H7" s="122">
        <v>8</v>
      </c>
    </row>
    <row r="8" spans="1:8" ht="22.5">
      <c r="A8" s="140" t="s">
        <v>45</v>
      </c>
      <c r="B8" s="141"/>
      <c r="C8" s="78" t="s">
        <v>46</v>
      </c>
      <c r="D8" s="79" t="s">
        <v>21</v>
      </c>
      <c r="E8" s="80">
        <f>E10+E12</f>
        <v>9.0489999999999995</v>
      </c>
      <c r="F8" s="80">
        <f t="shared" ref="F8:H8" si="0">F10+F12</f>
        <v>9.0489999999999995</v>
      </c>
      <c r="G8" s="80">
        <f t="shared" si="0"/>
        <v>9.0489999999999995</v>
      </c>
      <c r="H8" s="81">
        <f t="shared" si="0"/>
        <v>9.0489999999999995</v>
      </c>
    </row>
    <row r="9" spans="1:8" ht="22.5">
      <c r="A9" s="140"/>
      <c r="B9" s="141"/>
      <c r="C9" s="78" t="s">
        <v>47</v>
      </c>
      <c r="D9" s="79" t="s">
        <v>37</v>
      </c>
      <c r="E9" s="80">
        <f>E11+E13</f>
        <v>44.06</v>
      </c>
      <c r="F9" s="80">
        <f t="shared" ref="F9:H9" si="1">F11+F13</f>
        <v>44.06</v>
      </c>
      <c r="G9" s="80">
        <f t="shared" si="1"/>
        <v>44.06</v>
      </c>
      <c r="H9" s="81">
        <f t="shared" si="1"/>
        <v>44.06</v>
      </c>
    </row>
    <row r="10" spans="1:8" ht="22.5">
      <c r="A10" s="142">
        <v>1</v>
      </c>
      <c r="B10" s="143" t="str">
        <f>[2]Субабоненты!$E$17</f>
        <v>Население</v>
      </c>
      <c r="C10" s="123" t="s">
        <v>46</v>
      </c>
      <c r="D10" s="51" t="s">
        <v>21</v>
      </c>
      <c r="E10" s="74">
        <f>SUM(субабоненты!G8:I8)/3</f>
        <v>4.83</v>
      </c>
      <c r="F10" s="74">
        <f>SUM(субабоненты!J8:L8)/3</f>
        <v>4.83</v>
      </c>
      <c r="G10" s="74">
        <f>SUM(субабоненты!M8:O8)/3</f>
        <v>4.83</v>
      </c>
      <c r="H10" s="75">
        <f>SUM(субабоненты!P8:R8)/3</f>
        <v>4.83</v>
      </c>
    </row>
    <row r="11" spans="1:8" ht="22.5">
      <c r="A11" s="142"/>
      <c r="B11" s="144"/>
      <c r="C11" s="123" t="s">
        <v>47</v>
      </c>
      <c r="D11" s="51" t="s">
        <v>37</v>
      </c>
      <c r="E11" s="74">
        <f>SUM(субабоненты!G9:I9)/3</f>
        <v>23.52</v>
      </c>
      <c r="F11" s="74">
        <f>SUM(субабоненты!J9:L9)/3</f>
        <v>23.52</v>
      </c>
      <c r="G11" s="74">
        <f>SUM(субабоненты!M9:O9)/3</f>
        <v>23.52</v>
      </c>
      <c r="H11" s="75">
        <f>SUM(субабоненты!P9:R9)/3</f>
        <v>23.52</v>
      </c>
    </row>
    <row r="12" spans="1:8" ht="22.5">
      <c r="A12" s="142">
        <v>2</v>
      </c>
      <c r="B12" s="143" t="str">
        <f>[2]Субабоненты!$E$19</f>
        <v>Прочие потребители</v>
      </c>
      <c r="C12" s="123" t="s">
        <v>46</v>
      </c>
      <c r="D12" s="51" t="s">
        <v>21</v>
      </c>
      <c r="E12" s="74">
        <f>SUM(субабоненты!G10:I10)/3</f>
        <v>4.2190000000000003</v>
      </c>
      <c r="F12" s="74">
        <f>SUM(субабоненты!J10:L10)/3</f>
        <v>4.2190000000000003</v>
      </c>
      <c r="G12" s="74">
        <f>SUM(субабоненты!M10:O10)/3</f>
        <v>4.2190000000000003</v>
      </c>
      <c r="H12" s="75">
        <f>SUM(субабоненты!P10:R10)/3</f>
        <v>4.2190000000000003</v>
      </c>
    </row>
    <row r="13" spans="1:8" ht="23.25" thickBot="1">
      <c r="A13" s="145"/>
      <c r="B13" s="146"/>
      <c r="C13" s="124" t="s">
        <v>47</v>
      </c>
      <c r="D13" s="71" t="s">
        <v>37</v>
      </c>
      <c r="E13" s="125">
        <f>SUM(субабоненты!G11:I11)/3</f>
        <v>20.54</v>
      </c>
      <c r="F13" s="125">
        <f>SUM(субабоненты!J11:L11)/3</f>
        <v>20.54</v>
      </c>
      <c r="G13" s="125">
        <f>SUM(субабоненты!M11:O11)/3</f>
        <v>20.54</v>
      </c>
      <c r="H13" s="126">
        <f>SUM(субабоненты!P11:R11)/3</f>
        <v>20.54</v>
      </c>
    </row>
    <row r="16" spans="1:8" ht="15" customHeight="1">
      <c r="A16" s="86" t="s">
        <v>41</v>
      </c>
      <c r="B16" s="87"/>
      <c r="C16" s="87"/>
      <c r="D16" s="87" t="s">
        <v>69</v>
      </c>
      <c r="E16" s="36"/>
    </row>
  </sheetData>
  <mergeCells count="6">
    <mergeCell ref="A2:H2"/>
    <mergeCell ref="A8:B9"/>
    <mergeCell ref="A10:A11"/>
    <mergeCell ref="B10:B11"/>
    <mergeCell ref="A12:A13"/>
    <mergeCell ref="B12:B13"/>
  </mergeCells>
  <pageMargins left="1.299212598425197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форма 3.1</vt:lpstr>
      <vt:lpstr>форма 3.1(кварталы)</vt:lpstr>
      <vt:lpstr>субабоненты</vt:lpstr>
      <vt:lpstr>субабоненты (кварталы)</vt:lpstr>
      <vt:lpstr>'форма 3.1'!Область_печати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2013-03-06T10:30:24Z</dcterms:modified>
</cp:coreProperties>
</file>