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  <sheet name="форма 16" sheetId="6" r:id="rId5"/>
  </sheets>
  <externalReferences>
    <externalReference r:id="rId6"/>
    <externalReference r:id="rId7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4">'форма 16'!$A$1:$I$22</definedName>
    <definedName name="_xlnm.Print_Area" localSheetId="0">'форма 3.1'!$B$3:$T$35</definedName>
  </definedNames>
  <calcPr calcId="145621"/>
</workbook>
</file>

<file path=xl/calcChain.xml><?xml version="1.0" encoding="utf-8"?>
<calcChain xmlns="http://schemas.openxmlformats.org/spreadsheetml/2006/main">
  <c r="B3" i="1" l="1"/>
  <c r="A2" i="3"/>
  <c r="E12" i="1"/>
  <c r="G12" i="1"/>
  <c r="I17" i="1" l="1"/>
  <c r="J17" i="1"/>
  <c r="K17" i="1"/>
  <c r="L17" i="1"/>
  <c r="M17" i="1"/>
  <c r="N17" i="1"/>
  <c r="O17" i="1"/>
  <c r="P17" i="1"/>
  <c r="Q17" i="1"/>
  <c r="R17" i="1"/>
  <c r="S17" i="1"/>
  <c r="H17" i="1"/>
  <c r="H11" i="1"/>
  <c r="H20" i="1" s="1"/>
  <c r="G17" i="1"/>
  <c r="F12" i="1"/>
  <c r="E20" i="1" l="1"/>
  <c r="E17" i="1"/>
  <c r="F17" i="1" l="1"/>
  <c r="F20" i="1"/>
  <c r="G9" i="6" l="1"/>
  <c r="B12" i="5"/>
  <c r="B10" i="5"/>
  <c r="F7" i="3"/>
  <c r="G30" i="1" s="1"/>
  <c r="G28" i="1" s="1"/>
  <c r="E7" i="3"/>
  <c r="D7" i="3"/>
  <c r="H6" i="3"/>
  <c r="G6" i="3"/>
  <c r="F6" i="3"/>
  <c r="G27" i="1" s="1"/>
  <c r="G25" i="1" s="1"/>
  <c r="E6" i="3"/>
  <c r="F27" i="1" s="1"/>
  <c r="F25" i="1" s="1"/>
  <c r="D6" i="3"/>
  <c r="G27" i="4"/>
  <c r="F27" i="4"/>
  <c r="E27" i="4"/>
  <c r="D27" i="4"/>
  <c r="G24" i="4"/>
  <c r="F24" i="4"/>
  <c r="E24" i="4"/>
  <c r="D24" i="4"/>
  <c r="G21" i="4"/>
  <c r="F21" i="4"/>
  <c r="E21" i="4"/>
  <c r="D21" i="4"/>
  <c r="G17" i="4"/>
  <c r="F17" i="4"/>
  <c r="E17" i="4"/>
  <c r="D17" i="4"/>
  <c r="G12" i="4"/>
  <c r="F12" i="4"/>
  <c r="E12" i="4"/>
  <c r="D12" i="4"/>
  <c r="G8" i="4"/>
  <c r="F8" i="4"/>
  <c r="E8" i="4"/>
  <c r="D8" i="4"/>
  <c r="G6" i="4"/>
  <c r="F6" i="4"/>
  <c r="E6" i="4"/>
  <c r="D6" i="4"/>
  <c r="F30" i="1"/>
  <c r="F28" i="1" s="1"/>
  <c r="E30" i="1"/>
  <c r="T29" i="1"/>
  <c r="E28" i="1"/>
  <c r="H27" i="1"/>
  <c r="E27" i="1"/>
  <c r="T26" i="1"/>
  <c r="E25" i="1"/>
  <c r="T23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9" i="1"/>
  <c r="H18" i="1"/>
  <c r="F18" i="1"/>
  <c r="F22" i="1" s="1"/>
  <c r="F24" i="1" s="1"/>
  <c r="E18" i="1"/>
  <c r="E22" i="1" s="1"/>
  <c r="E24" i="1" s="1"/>
  <c r="T14" i="1"/>
  <c r="S11" i="1"/>
  <c r="R11" i="1"/>
  <c r="R20" i="1" s="1"/>
  <c r="Q11" i="1"/>
  <c r="P11" i="1"/>
  <c r="P20" i="1" s="1"/>
  <c r="O11" i="1"/>
  <c r="O20" i="1" s="1"/>
  <c r="N11" i="1"/>
  <c r="N20" i="1" s="1"/>
  <c r="M11" i="1"/>
  <c r="L11" i="1"/>
  <c r="K11" i="1"/>
  <c r="K20" i="1" s="1"/>
  <c r="J11" i="1"/>
  <c r="I11" i="1"/>
  <c r="H9" i="1"/>
  <c r="G20" i="1"/>
  <c r="G18" i="1" s="1"/>
  <c r="T10" i="1"/>
  <c r="F9" i="1"/>
  <c r="F13" i="1" s="1"/>
  <c r="F15" i="1" s="1"/>
  <c r="E9" i="1"/>
  <c r="T8" i="1"/>
  <c r="E13" i="1" l="1"/>
  <c r="E15" i="1" s="1"/>
  <c r="N9" i="1"/>
  <c r="N13" i="1" s="1"/>
  <c r="P9" i="1"/>
  <c r="P13" i="1" s="1"/>
  <c r="P15" i="1" s="1"/>
  <c r="G22" i="1"/>
  <c r="G24" i="1" s="1"/>
  <c r="H7" i="3"/>
  <c r="I30" i="1" s="1"/>
  <c r="I28" i="1" s="1"/>
  <c r="I27" i="1"/>
  <c r="I25" i="1" s="1"/>
  <c r="G7" i="3"/>
  <c r="H30" i="1" s="1"/>
  <c r="H28" i="1" s="1"/>
  <c r="R9" i="1"/>
  <c r="R13" i="1" s="1"/>
  <c r="R15" i="1" s="1"/>
  <c r="G9" i="4"/>
  <c r="Q20" i="1"/>
  <c r="I9" i="1"/>
  <c r="I13" i="1" s="1"/>
  <c r="I15" i="1" s="1"/>
  <c r="I20" i="1"/>
  <c r="J9" i="1"/>
  <c r="J13" i="1" s="1"/>
  <c r="J15" i="1" s="1"/>
  <c r="J20" i="1"/>
  <c r="L9" i="1"/>
  <c r="L13" i="1" s="1"/>
  <c r="L15" i="1" s="1"/>
  <c r="L20" i="1"/>
  <c r="M9" i="1"/>
  <c r="M13" i="1" s="1"/>
  <c r="M15" i="1" s="1"/>
  <c r="M20" i="1"/>
  <c r="S9" i="1"/>
  <c r="S13" i="1" s="1"/>
  <c r="S15" i="1" s="1"/>
  <c r="S20" i="1"/>
  <c r="H22" i="1"/>
  <c r="H24" i="1" s="1"/>
  <c r="I18" i="1"/>
  <c r="I22" i="1" s="1"/>
  <c r="I24" i="1" s="1"/>
  <c r="F9" i="4"/>
  <c r="E9" i="4"/>
  <c r="D9" i="4"/>
  <c r="H13" i="1"/>
  <c r="K9" i="1"/>
  <c r="O9" i="1"/>
  <c r="O13" i="1" s="1"/>
  <c r="O15" i="1" s="1"/>
  <c r="Q9" i="1"/>
  <c r="T11" i="1"/>
  <c r="E12" i="5"/>
  <c r="H25" i="1"/>
  <c r="D15" i="4"/>
  <c r="G9" i="1"/>
  <c r="G13" i="1" s="1"/>
  <c r="G15" i="1" s="1"/>
  <c r="D7" i="4" l="1"/>
  <c r="D10" i="4" s="1"/>
  <c r="J18" i="1"/>
  <c r="J22" i="1" s="1"/>
  <c r="D18" i="4"/>
  <c r="F7" i="4"/>
  <c r="F10" i="4" s="1"/>
  <c r="G7" i="4"/>
  <c r="G10" i="4" s="1"/>
  <c r="Q13" i="1"/>
  <c r="E7" i="4"/>
  <c r="E10" i="4" s="1"/>
  <c r="K13" i="1"/>
  <c r="D11" i="4"/>
  <c r="T13" i="1"/>
  <c r="H15" i="1"/>
  <c r="F11" i="4"/>
  <c r="N15" i="1"/>
  <c r="F13" i="4" s="1"/>
  <c r="T9" i="1"/>
  <c r="I6" i="3"/>
  <c r="E13" i="5" s="1"/>
  <c r="E10" i="5"/>
  <c r="E8" i="5" s="1"/>
  <c r="J27" i="1" l="1"/>
  <c r="J25" i="1" s="1"/>
  <c r="D16" i="4"/>
  <c r="D19" i="4" s="1"/>
  <c r="K18" i="1"/>
  <c r="K22" i="1" s="1"/>
  <c r="D13" i="4"/>
  <c r="E11" i="4"/>
  <c r="K15" i="1"/>
  <c r="E13" i="4" s="1"/>
  <c r="G11" i="4"/>
  <c r="Q15" i="1"/>
  <c r="G13" i="4" s="1"/>
  <c r="F12" i="5"/>
  <c r="D25" i="4"/>
  <c r="J6" i="3"/>
  <c r="J24" i="1"/>
  <c r="D20" i="4"/>
  <c r="I7" i="3" l="1"/>
  <c r="J30" i="1" s="1"/>
  <c r="E11" i="5"/>
  <c r="E9" i="5" s="1"/>
  <c r="K27" i="1"/>
  <c r="K25" i="1" s="1"/>
  <c r="L18" i="1"/>
  <c r="L22" i="1" s="1"/>
  <c r="L24" i="1" s="1"/>
  <c r="T15" i="1"/>
  <c r="G12" i="5"/>
  <c r="K6" i="3"/>
  <c r="D23" i="4"/>
  <c r="K24" i="1"/>
  <c r="D22" i="4"/>
  <c r="L27" i="1" l="1"/>
  <c r="L25" i="1" s="1"/>
  <c r="K7" i="3"/>
  <c r="L30" i="1" s="1"/>
  <c r="L28" i="1" s="1"/>
  <c r="J7" i="3"/>
  <c r="K30" i="1" s="1"/>
  <c r="J28" i="1"/>
  <c r="D28" i="4"/>
  <c r="D26" i="4" s="1"/>
  <c r="M18" i="1"/>
  <c r="E18" i="4"/>
  <c r="L6" i="3"/>
  <c r="F10" i="5"/>
  <c r="F8" i="5" s="1"/>
  <c r="M22" i="1"/>
  <c r="E15" i="4"/>
  <c r="F13" i="5" l="1"/>
  <c r="K28" i="1"/>
  <c r="M27" i="1"/>
  <c r="L7" i="3"/>
  <c r="M30" i="1" s="1"/>
  <c r="N18" i="1"/>
  <c r="N22" i="1" s="1"/>
  <c r="E16" i="4"/>
  <c r="E19" i="4" s="1"/>
  <c r="H12" i="5"/>
  <c r="M25" i="1"/>
  <c r="E25" i="4"/>
  <c r="M6" i="3"/>
  <c r="M24" i="1"/>
  <c r="E20" i="4"/>
  <c r="F11" i="5" l="1"/>
  <c r="F9" i="5" s="1"/>
  <c r="N27" i="1"/>
  <c r="M28" i="1"/>
  <c r="E28" i="4"/>
  <c r="E26" i="4" s="1"/>
  <c r="F18" i="4"/>
  <c r="O18" i="1"/>
  <c r="O22" i="1" s="1"/>
  <c r="S10" i="3"/>
  <c r="E23" i="4"/>
  <c r="N25" i="1"/>
  <c r="N6" i="3"/>
  <c r="E22" i="4"/>
  <c r="N24" i="1"/>
  <c r="F15" i="4"/>
  <c r="O27" i="1" l="1"/>
  <c r="M7" i="3"/>
  <c r="N30" i="1" s="1"/>
  <c r="P18" i="1"/>
  <c r="F16" i="4" s="1"/>
  <c r="F19" i="4" s="1"/>
  <c r="O25" i="1"/>
  <c r="O6" i="3"/>
  <c r="G13" i="5" s="1"/>
  <c r="G10" i="5"/>
  <c r="G8" i="5" s="1"/>
  <c r="O24" i="1"/>
  <c r="N7" i="3" l="1"/>
  <c r="O30" i="1" s="1"/>
  <c r="O28" i="1" s="1"/>
  <c r="P27" i="1"/>
  <c r="P25" i="1" s="1"/>
  <c r="F23" i="4" s="1"/>
  <c r="N28" i="1"/>
  <c r="P22" i="1"/>
  <c r="P24" i="1" s="1"/>
  <c r="F22" i="4" s="1"/>
  <c r="Q18" i="1"/>
  <c r="F25" i="4"/>
  <c r="P6" i="3"/>
  <c r="Q27" i="1" l="1"/>
  <c r="O7" i="3"/>
  <c r="P30" i="1" s="1"/>
  <c r="G11" i="5"/>
  <c r="G9" i="5" s="1"/>
  <c r="F20" i="4"/>
  <c r="Q22" i="1"/>
  <c r="Q24" i="1" s="1"/>
  <c r="R18" i="1"/>
  <c r="R22" i="1" s="1"/>
  <c r="R24" i="1" s="1"/>
  <c r="Q6" i="3"/>
  <c r="H10" i="5"/>
  <c r="H8" i="5" s="1"/>
  <c r="Q25" i="1"/>
  <c r="G15" i="4"/>
  <c r="P28" i="1" l="1"/>
  <c r="P7" i="3"/>
  <c r="Q30" i="1" s="1"/>
  <c r="R27" i="1"/>
  <c r="R25" i="1" s="1"/>
  <c r="Q7" i="3"/>
  <c r="R30" i="1" s="1"/>
  <c r="R28" i="1" s="1"/>
  <c r="F28" i="4"/>
  <c r="F26" i="4" s="1"/>
  <c r="S18" i="1"/>
  <c r="S22" i="1" s="1"/>
  <c r="T20" i="1"/>
  <c r="G18" i="4"/>
  <c r="R6" i="3"/>
  <c r="S11" i="3" s="1"/>
  <c r="S8" i="3"/>
  <c r="S6" i="3" s="1"/>
  <c r="T17" i="1"/>
  <c r="H13" i="5" l="1"/>
  <c r="Q28" i="1"/>
  <c r="S27" i="1"/>
  <c r="G25" i="4" s="1"/>
  <c r="H11" i="5"/>
  <c r="H9" i="5" s="1"/>
  <c r="T18" i="1"/>
  <c r="G16" i="4"/>
  <c r="G19" i="4" s="1"/>
  <c r="T27" i="1"/>
  <c r="S24" i="1"/>
  <c r="T22" i="1"/>
  <c r="G20" i="4"/>
  <c r="S25" i="1" l="1"/>
  <c r="R7" i="3"/>
  <c r="S30" i="1" s="1"/>
  <c r="S9" i="3"/>
  <c r="S7" i="3" s="1"/>
  <c r="T25" i="1"/>
  <c r="G23" i="4"/>
  <c r="T24" i="1"/>
  <c r="G22" i="4"/>
  <c r="S28" i="1" l="1"/>
  <c r="T28" i="1" s="1"/>
  <c r="T30" i="1"/>
  <c r="G28" i="4"/>
  <c r="G26" i="4" s="1"/>
</calcChain>
</file>

<file path=xl/sharedStrings.xml><?xml version="1.0" encoding="utf-8"?>
<sst xmlns="http://schemas.openxmlformats.org/spreadsheetml/2006/main" count="239" uniqueCount="85">
  <si>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</si>
  <si>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</si>
  <si>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</si>
  <si>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</si>
  <si>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</si>
  <si>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</si>
  <si>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</si>
  <si>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</si>
  <si>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</si>
  <si>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</si>
  <si>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</si>
  <si>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</si>
  <si>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</si>
  <si>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</si>
  <si>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</si>
  <si>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</si>
  <si>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</si>
  <si>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</si>
  <si>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</si>
  <si>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</si>
  <si>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</si>
  <si>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</si>
  <si>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</si>
  <si>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</si>
  <si>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</si>
  <si>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</si>
  <si>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</si>
  <si>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</si>
  <si>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</si>
  <si>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</si>
  <si>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</si>
  <si>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</si>
  <si>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</si>
  <si>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</si>
  <si>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</si>
  <si>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</si>
  <si>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</si>
  <si>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</si>
  <si>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</si>
  <si>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</si>
  <si>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</si>
  <si>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</si>
  <si>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</si>
  <si>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</si>
  <si>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</si>
  <si>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</si>
  <si>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</si>
  <si>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Показатель</t>
  </si>
  <si>
    <t>Директор МУП "Горсвет"</t>
  </si>
  <si>
    <t>В.А.Бровин</t>
  </si>
  <si>
    <t>Таблица 16</t>
  </si>
  <si>
    <t xml:space="preserve">Информация  по нормативам потерь электрической энергии при передаче по электрическим сетям, утвержденным Минэнерго России </t>
  </si>
  <si>
    <t>№ пп</t>
  </si>
  <si>
    <t>Субъект Российской Федерации</t>
  </si>
  <si>
    <t>ИНН</t>
  </si>
  <si>
    <t>КПП</t>
  </si>
  <si>
    <t>Отпуск э/энергии в сеть (млн. кВтч)</t>
  </si>
  <si>
    <t>Норматив потерь электроэнергии</t>
  </si>
  <si>
    <t>Приказ Минэнерго РФ (дата, №)</t>
  </si>
  <si>
    <t>Абсол. Величина (млн. кВтч)</t>
  </si>
  <si>
    <t>Архангельская область</t>
  </si>
  <si>
    <t>МУП "Горсвет"</t>
  </si>
  <si>
    <t>№ 673 от 30.09.2014г.</t>
  </si>
  <si>
    <t>План 2018 Год</t>
  </si>
  <si>
    <t>План 2019 Год</t>
  </si>
  <si>
    <t>Факт 2018 Год</t>
  </si>
  <si>
    <t>План 2020 Январь</t>
  </si>
  <si>
    <t>План 2020 Февраль</t>
  </si>
  <si>
    <t>План 2020 Март</t>
  </si>
  <si>
    <t>План 2020 Апрель</t>
  </si>
  <si>
    <t>План 2020 Май</t>
  </si>
  <si>
    <t>План 2020 Июнь</t>
  </si>
  <si>
    <t>План 2020 Июль</t>
  </si>
  <si>
    <t>План 2020 Август</t>
  </si>
  <si>
    <t>План 2020 Сентябрь</t>
  </si>
  <si>
    <t>План 2020 Октябрь</t>
  </si>
  <si>
    <t>План 2020 Ноябрь</t>
  </si>
  <si>
    <t>План 2020 Декабрь</t>
  </si>
  <si>
    <t>План 2020 Год</t>
  </si>
  <si>
    <t>I квартал 2020</t>
  </si>
  <si>
    <t>II квартал 2020</t>
  </si>
  <si>
    <t>III квартал 2020</t>
  </si>
  <si>
    <t>IV квартал 2020</t>
  </si>
  <si>
    <t>Предложения МУП "Горсвет" по технологическому расходу электроэнергии (мощности) - потерям в электрических сетях на 2020 год в регионе: Архангельская область (по квартально)</t>
  </si>
  <si>
    <r>
      <t>по</t>
    </r>
    <r>
      <rPr>
        <b/>
        <u/>
        <sz val="12"/>
        <rFont val="Tahoma"/>
        <family val="2"/>
        <charset val="204"/>
      </rPr>
      <t xml:space="preserve"> МУП "Горсвет"</t>
    </r>
    <r>
      <rPr>
        <b/>
        <sz val="12"/>
        <rFont val="Tahoma"/>
        <family val="2"/>
        <charset val="204"/>
      </rPr>
      <t xml:space="preserve">  на 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</si>
</sst>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" fontId="9" fillId="6" borderId="0" applyBorder="0">
      <alignment horizontal="right"/>
    </xf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0" fontId="7" fillId="3" borderId="16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5" fillId="4" borderId="18" xfId="1" applyFont="1" applyFill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0" fillId="7" borderId="21" xfId="0" applyFill="1" applyBorder="1"/>
    <xf numFmtId="0" fontId="0" fillId="7" borderId="16" xfId="0" applyFill="1" applyBorder="1"/>
    <xf numFmtId="0" fontId="10" fillId="4" borderId="22" xfId="1" applyFont="1" applyFill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center" vertical="center" wrapText="1"/>
    </xf>
    <xf numFmtId="0" fontId="10" fillId="0" borderId="26" xfId="2" applyFont="1" applyFill="1" applyBorder="1" applyAlignment="1" applyProtection="1">
      <alignment horizontal="center" vertical="center" wrapText="1"/>
    </xf>
    <xf numFmtId="0" fontId="9" fillId="0" borderId="27" xfId="3" applyNumberFormat="1" applyFont="1" applyFill="1" applyBorder="1" applyProtection="1"/>
    <xf numFmtId="0" fontId="10" fillId="0" borderId="28" xfId="3" applyNumberFormat="1" applyFont="1" applyFill="1" applyBorder="1" applyAlignment="1" applyProtection="1">
      <alignment horizontal="center" vertical="center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16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/>
    <xf numFmtId="0" fontId="18" fillId="0" borderId="0" xfId="1" applyFont="1"/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left"/>
    </xf>
    <xf numFmtId="0" fontId="19" fillId="0" borderId="0" xfId="5" applyFont="1" applyFill="1" applyBorder="1" applyAlignment="1"/>
    <xf numFmtId="0" fontId="19" fillId="0" borderId="35" xfId="2" applyFont="1" applyFill="1" applyBorder="1" applyAlignment="1" applyProtection="1">
      <alignment horizontal="center" vertical="center" wrapText="1"/>
      <protection hidden="1"/>
    </xf>
    <xf numFmtId="0" fontId="21" fillId="0" borderId="35" xfId="5" applyFont="1" applyFill="1" applyBorder="1" applyAlignment="1">
      <alignment horizontal="center" vertical="center" wrapText="1"/>
    </xf>
    <xf numFmtId="0" fontId="21" fillId="0" borderId="35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 wrapText="1"/>
    </xf>
    <xf numFmtId="0" fontId="18" fillId="0" borderId="35" xfId="5" applyFont="1" applyFill="1" applyBorder="1" applyAlignment="1">
      <alignment horizontal="center" vertical="center" wrapText="1"/>
    </xf>
    <xf numFmtId="0" fontId="18" fillId="0" borderId="35" xfId="5" applyFont="1" applyFill="1" applyBorder="1" applyAlignment="1">
      <alignment horizontal="left" vertical="center" wrapText="1"/>
    </xf>
    <xf numFmtId="0" fontId="19" fillId="0" borderId="35" xfId="5" applyFont="1" applyFill="1" applyBorder="1" applyAlignment="1">
      <alignment horizontal="center" vertical="center"/>
    </xf>
    <xf numFmtId="2" fontId="19" fillId="0" borderId="35" xfId="5" applyNumberFormat="1" applyFont="1" applyFill="1" applyBorder="1" applyAlignment="1">
      <alignment horizontal="center" vertical="center"/>
    </xf>
    <xf numFmtId="0" fontId="19" fillId="0" borderId="35" xfId="5" applyFont="1" applyFill="1" applyBorder="1" applyAlignment="1">
      <alignment horizontal="center" wrapText="1"/>
    </xf>
    <xf numFmtId="0" fontId="19" fillId="0" borderId="0" xfId="5" applyFont="1" applyFill="1" applyBorder="1"/>
    <xf numFmtId="0" fontId="19" fillId="0" borderId="35" xfId="5" applyFont="1" applyFill="1" applyBorder="1" applyAlignment="1">
      <alignment horizontal="right"/>
    </xf>
    <xf numFmtId="0" fontId="18" fillId="0" borderId="35" xfId="5" applyFont="1" applyFill="1" applyBorder="1"/>
    <xf numFmtId="0" fontId="19" fillId="0" borderId="35" xfId="5" applyFont="1" applyFill="1" applyBorder="1" applyAlignment="1">
      <alignment horizontal="left" vertical="center" wrapText="1"/>
    </xf>
    <xf numFmtId="0" fontId="18" fillId="0" borderId="35" xfId="5" applyFont="1" applyFill="1" applyBorder="1" applyAlignment="1">
      <alignment horizontal="right"/>
    </xf>
    <xf numFmtId="4" fontId="21" fillId="0" borderId="0" xfId="0" applyNumberFormat="1" applyFont="1"/>
    <xf numFmtId="0" fontId="15" fillId="0" borderId="31" xfId="1" applyFont="1" applyFill="1" applyBorder="1" applyAlignment="1" applyProtection="1">
      <alignment horizontal="center" vertical="center" wrapText="1"/>
    </xf>
    <xf numFmtId="0" fontId="15" fillId="0" borderId="38" xfId="1" applyFont="1" applyFill="1" applyBorder="1" applyAlignment="1" applyProtection="1">
      <alignment horizontal="center" vertical="center" wrapText="1"/>
    </xf>
    <xf numFmtId="0" fontId="15" fillId="0" borderId="38" xfId="1" applyFont="1" applyFill="1" applyBorder="1" applyAlignment="1" applyProtection="1">
      <alignment horizontal="center" vertical="center"/>
    </xf>
    <xf numFmtId="0" fontId="15" fillId="0" borderId="38" xfId="2" applyFont="1" applyFill="1" applyBorder="1" applyAlignment="1" applyProtection="1">
      <alignment horizontal="center" vertical="center" wrapText="1"/>
    </xf>
    <xf numFmtId="0" fontId="15" fillId="0" borderId="39" xfId="2" applyFont="1" applyFill="1" applyBorder="1" applyAlignment="1" applyProtection="1">
      <alignment horizontal="center" vertical="center" wrapText="1"/>
    </xf>
    <xf numFmtId="0" fontId="5" fillId="0" borderId="40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164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164" fontId="8" fillId="6" borderId="10" xfId="1" applyNumberFormat="1" applyFont="1" applyFill="1" applyBorder="1" applyAlignment="1" applyProtection="1">
      <alignment horizontal="right" vertical="center" wrapText="1"/>
    </xf>
    <xf numFmtId="164" fontId="8" fillId="6" borderId="9" xfId="1" applyNumberFormat="1" applyFont="1" applyFill="1" applyBorder="1" applyAlignment="1" applyProtection="1">
      <alignment horizontal="right" vertical="center"/>
    </xf>
    <xf numFmtId="164" fontId="8" fillId="5" borderId="9" xfId="1" applyNumberFormat="1" applyFont="1" applyFill="1" applyBorder="1" applyAlignment="1" applyProtection="1">
      <alignment horizontal="right" vertical="center"/>
      <protection locked="0"/>
    </xf>
    <xf numFmtId="164" fontId="5" fillId="4" borderId="7" xfId="2" applyNumberFormat="1" applyFont="1" applyFill="1" applyBorder="1" applyAlignment="1" applyProtection="1">
      <alignment horizontal="center" vertical="center" wrapText="1"/>
    </xf>
    <xf numFmtId="164" fontId="5" fillId="4" borderId="8" xfId="2" applyNumberFormat="1" applyFont="1" applyFill="1" applyBorder="1" applyAlignment="1" applyProtection="1">
      <alignment horizontal="center" vertical="center" wrapText="1"/>
    </xf>
    <xf numFmtId="164" fontId="8" fillId="6" borderId="11" xfId="1" applyNumberFormat="1" applyFont="1" applyFill="1" applyBorder="1" applyAlignment="1" applyProtection="1">
      <alignment horizontal="right" vertical="center"/>
    </xf>
    <xf numFmtId="164" fontId="8" fillId="6" borderId="15" xfId="1" applyNumberFormat="1" applyFont="1" applyFill="1" applyBorder="1" applyAlignment="1" applyProtection="1">
      <alignment horizontal="right" vertical="center" wrapText="1"/>
    </xf>
    <xf numFmtId="164" fontId="8" fillId="5" borderId="9" xfId="7" applyNumberFormat="1" applyFont="1" applyFill="1" applyBorder="1" applyAlignment="1" applyProtection="1">
      <alignment horizontal="right" vertical="center"/>
      <protection locked="0"/>
    </xf>
    <xf numFmtId="165" fontId="8" fillId="5" borderId="9" xfId="1" applyNumberFormat="1" applyFont="1" applyFill="1" applyBorder="1" applyAlignment="1" applyProtection="1">
      <alignment horizontal="right" vertical="center"/>
      <protection locked="0"/>
    </xf>
    <xf numFmtId="165" fontId="8" fillId="6" borderId="1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0" xfId="3" applyNumberFormat="1" applyFont="1" applyBorder="1" applyAlignment="1" applyProtection="1">
      <alignment horizontal="center" vertical="center"/>
    </xf>
    <xf numFmtId="0" fontId="10" fillId="0" borderId="31" xfId="3" applyNumberFormat="1" applyFont="1" applyBorder="1" applyAlignment="1" applyProtection="1">
      <alignment horizontal="center" vertical="center"/>
    </xf>
    <xf numFmtId="49" fontId="9" fillId="5" borderId="32" xfId="3" applyNumberFormat="1" applyFont="1" applyFill="1" applyBorder="1" applyAlignment="1" applyProtection="1">
      <alignment horizontal="center" vertical="center"/>
      <protection locked="0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19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19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0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0" fontId="19" fillId="0" borderId="35" xfId="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/>
    <xf numFmtId="0" fontId="19" fillId="0" borderId="36" xfId="5" applyFont="1" applyFill="1" applyBorder="1" applyAlignment="1">
      <alignment horizontal="center" vertical="center" wrapText="1" shrinkToFit="1"/>
    </xf>
    <xf numFmtId="0" fontId="19" fillId="0" borderId="37" xfId="5" applyFont="1" applyFill="1" applyBorder="1" applyAlignment="1">
      <alignment horizontal="center" vertical="center" wrapText="1" shrinkToFit="1"/>
    </xf>
  </cellXfs>
  <cellStyles count="8">
    <cellStyle name="Гиперссылка" xfId="4" builtinId="8"/>
    <cellStyle name="Обычный" xfId="0" builtinId="0"/>
    <cellStyle name="Обычный_FORM3.1" xfId="1"/>
    <cellStyle name="Обычный_FORM7" xfId="5"/>
    <cellStyle name="Обычный_Форма 4 Станция" xfId="2"/>
    <cellStyle name="Обычный_Форма3" xfId="3"/>
    <cellStyle name="Процентный" xfId="7" builtinId="5"/>
    <cellStyle name="Формул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B3" zoomScale="70" zoomScaleNormal="90" zoomScaleSheetLayoutView="70" workbookViewId="0">
      <selection activeCell="F13" sqref="F13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6" width="8.5703125" style="4" customWidth="1"/>
    <col min="7" max="7" width="12" style="4" customWidth="1"/>
    <col min="8" max="8" width="9.5703125" style="4" customWidth="1"/>
    <col min="9" max="9" width="8.42578125" style="4" customWidth="1"/>
    <col min="10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20" width="10.1406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51" t="str">
        <f>"Предложения "  &amp; org &amp; " по технологическому расходу электроэнергии (мощности) - потерям в электрических сетях на 2020 год в регионе: "&amp;region_name</f>
        <v>Предложения МУП "Горсвет" по технологическому расходу электроэнергии (мощности) - потерям в электрических сетях на 2020 год в регионе: Архангельская область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3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2" t="s">
        <v>63</v>
      </c>
      <c r="F5" s="52" t="s">
        <v>65</v>
      </c>
      <c r="G5" s="52" t="s">
        <v>64</v>
      </c>
      <c r="H5" s="52" t="s">
        <v>66</v>
      </c>
      <c r="I5" s="52" t="s">
        <v>67</v>
      </c>
      <c r="J5" s="52" t="s">
        <v>68</v>
      </c>
      <c r="K5" s="52" t="s">
        <v>69</v>
      </c>
      <c r="L5" s="52" t="s">
        <v>70</v>
      </c>
      <c r="M5" s="52" t="s">
        <v>71</v>
      </c>
      <c r="N5" s="52" t="s">
        <v>72</v>
      </c>
      <c r="O5" s="52" t="s">
        <v>73</v>
      </c>
      <c r="P5" s="52" t="s">
        <v>74</v>
      </c>
      <c r="Q5" s="52" t="s">
        <v>75</v>
      </c>
      <c r="R5" s="52" t="s">
        <v>76</v>
      </c>
      <c r="S5" s="52" t="s">
        <v>77</v>
      </c>
      <c r="T5" s="13" t="s">
        <v>78</v>
      </c>
    </row>
    <row r="6" spans="1:21" ht="20.100000000000001" customHeight="1" x14ac:dyDescent="0.25">
      <c r="A6" s="9"/>
      <c r="B6" s="80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79">
        <v>19</v>
      </c>
    </row>
    <row r="7" spans="1:21" ht="20.100000000000001" customHeight="1" x14ac:dyDescent="0.25">
      <c r="A7" s="9"/>
      <c r="B7" s="81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82">
        <v>1</v>
      </c>
      <c r="C8" s="20" t="s">
        <v>5</v>
      </c>
      <c r="D8" s="19" t="s">
        <v>6</v>
      </c>
      <c r="E8" s="139">
        <v>61.470199999999998</v>
      </c>
      <c r="F8" s="139">
        <v>57.522075999999998</v>
      </c>
      <c r="G8" s="139">
        <v>57.6248</v>
      </c>
      <c r="H8" s="139">
        <v>5.5754039999999998</v>
      </c>
      <c r="I8" s="139">
        <v>4.8879659999999996</v>
      </c>
      <c r="J8" s="139">
        <v>5.0345000000000004</v>
      </c>
      <c r="K8" s="139">
        <v>4.9401999999999999</v>
      </c>
      <c r="L8" s="139">
        <v>4.3295000000000003</v>
      </c>
      <c r="M8" s="139">
        <v>4.3876999999999997</v>
      </c>
      <c r="N8" s="139">
        <v>3.8982999999999999</v>
      </c>
      <c r="O8" s="139">
        <v>4.0773000000000001</v>
      </c>
      <c r="P8" s="139">
        <v>4.4471999999999996</v>
      </c>
      <c r="Q8" s="139">
        <v>4.6586999999999996</v>
      </c>
      <c r="R8" s="139">
        <v>5.3943000000000003</v>
      </c>
      <c r="S8" s="139">
        <v>5.3242000000000003</v>
      </c>
      <c r="T8" s="149">
        <f>SUM(H8:S8)</f>
        <v>56.955270000000006</v>
      </c>
    </row>
    <row r="9" spans="1:21" ht="29.25" customHeight="1" x14ac:dyDescent="0.25">
      <c r="A9" s="9"/>
      <c r="B9" s="82">
        <v>2</v>
      </c>
      <c r="C9" s="20" t="s">
        <v>7</v>
      </c>
      <c r="D9" s="19" t="s">
        <v>6</v>
      </c>
      <c r="E9" s="141">
        <f>SUM(E10:E11)</f>
        <v>6.2614999999999998</v>
      </c>
      <c r="F9" s="141">
        <f t="shared" ref="F9:S9" si="0">SUM(F10:F11)</f>
        <v>5.6261109999999999</v>
      </c>
      <c r="G9" s="141">
        <f t="shared" si="0"/>
        <v>5.5815299999999999</v>
      </c>
      <c r="H9" s="141">
        <f>SUM(H10:H11)</f>
        <v>0.4644311532</v>
      </c>
      <c r="I9" s="141">
        <f t="shared" si="0"/>
        <v>0.40716756779999996</v>
      </c>
      <c r="J9" s="141">
        <f t="shared" si="0"/>
        <v>0.41937385000000005</v>
      </c>
      <c r="K9" s="141">
        <f t="shared" si="0"/>
        <v>0.41151865999999998</v>
      </c>
      <c r="L9" s="141">
        <f t="shared" si="0"/>
        <v>0.36064735000000003</v>
      </c>
      <c r="M9" s="141">
        <f t="shared" si="0"/>
        <v>0.36549540999999997</v>
      </c>
      <c r="N9" s="141">
        <f t="shared" si="0"/>
        <v>0.32472838999999998</v>
      </c>
      <c r="O9" s="141">
        <f t="shared" si="0"/>
        <v>0.33963909000000003</v>
      </c>
      <c r="P9" s="141">
        <f t="shared" si="0"/>
        <v>0.37045175999999996</v>
      </c>
      <c r="Q9" s="141">
        <f t="shared" si="0"/>
        <v>0.38806970999999996</v>
      </c>
      <c r="R9" s="141">
        <f>SUM(R10:R11)</f>
        <v>0.44934519000000001</v>
      </c>
      <c r="S9" s="141">
        <f t="shared" si="0"/>
        <v>0.44350586000000003</v>
      </c>
      <c r="T9" s="140">
        <f t="shared" ref="T9:T15" si="1">SUM(H9:S9)</f>
        <v>4.7443739910000007</v>
      </c>
    </row>
    <row r="10" spans="1:21" ht="22.5" customHeight="1" x14ac:dyDescent="0.25">
      <c r="A10" s="9"/>
      <c r="B10" s="82" t="s">
        <v>8</v>
      </c>
      <c r="C10" s="21" t="s">
        <v>9</v>
      </c>
      <c r="D10" s="19" t="s">
        <v>6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0">
        <f t="shared" si="1"/>
        <v>0</v>
      </c>
    </row>
    <row r="11" spans="1:21" ht="29.25" customHeight="1" x14ac:dyDescent="0.25">
      <c r="A11" s="9"/>
      <c r="B11" s="82" t="s">
        <v>10</v>
      </c>
      <c r="C11" s="21" t="s">
        <v>11</v>
      </c>
      <c r="D11" s="19" t="s">
        <v>6</v>
      </c>
      <c r="E11" s="142">
        <v>6.2614999999999998</v>
      </c>
      <c r="F11" s="142">
        <v>5.6261109999999999</v>
      </c>
      <c r="G11" s="142">
        <v>5.5815299999999999</v>
      </c>
      <c r="H11" s="148">
        <f>H8*H12%</f>
        <v>0.4644311532</v>
      </c>
      <c r="I11" s="148">
        <f>I8*I12%</f>
        <v>0.40716756779999996</v>
      </c>
      <c r="J11" s="148">
        <f t="shared" ref="J11:S11" si="2">J8*J12%</f>
        <v>0.41937385000000005</v>
      </c>
      <c r="K11" s="148">
        <f t="shared" si="2"/>
        <v>0.41151865999999998</v>
      </c>
      <c r="L11" s="148">
        <f t="shared" si="2"/>
        <v>0.36064735000000003</v>
      </c>
      <c r="M11" s="148">
        <f t="shared" si="2"/>
        <v>0.36549540999999997</v>
      </c>
      <c r="N11" s="148">
        <f t="shared" si="2"/>
        <v>0.32472838999999998</v>
      </c>
      <c r="O11" s="148">
        <f t="shared" si="2"/>
        <v>0.33963909000000003</v>
      </c>
      <c r="P11" s="148">
        <f t="shared" si="2"/>
        <v>0.37045175999999996</v>
      </c>
      <c r="Q11" s="148">
        <f t="shared" si="2"/>
        <v>0.38806970999999996</v>
      </c>
      <c r="R11" s="148">
        <f t="shared" si="2"/>
        <v>0.44934519000000001</v>
      </c>
      <c r="S11" s="148">
        <f t="shared" si="2"/>
        <v>0.44350586000000003</v>
      </c>
      <c r="T11" s="149">
        <f t="shared" si="1"/>
        <v>4.7443739910000007</v>
      </c>
      <c r="U11" t="s">
        <v>40</v>
      </c>
    </row>
    <row r="12" spans="1:21" ht="22.5" customHeight="1" x14ac:dyDescent="0.25">
      <c r="A12" s="9"/>
      <c r="B12" s="82">
        <v>3</v>
      </c>
      <c r="C12" s="22" t="s">
        <v>12</v>
      </c>
      <c r="D12" s="23" t="s">
        <v>13</v>
      </c>
      <c r="E12" s="147">
        <f>E11/E8*100</f>
        <v>10.186236582929615</v>
      </c>
      <c r="F12" s="147">
        <f>F11/F8*100</f>
        <v>9.7807857282480555</v>
      </c>
      <c r="G12" s="147">
        <f>G11/G8*100</f>
        <v>9.68598589496189</v>
      </c>
      <c r="H12" s="142">
        <v>8.33</v>
      </c>
      <c r="I12" s="142">
        <v>8.33</v>
      </c>
      <c r="J12" s="142">
        <v>8.33</v>
      </c>
      <c r="K12" s="142">
        <v>8.33</v>
      </c>
      <c r="L12" s="142">
        <v>8.33</v>
      </c>
      <c r="M12" s="142">
        <v>8.33</v>
      </c>
      <c r="N12" s="142">
        <v>8.33</v>
      </c>
      <c r="O12" s="142">
        <v>8.33</v>
      </c>
      <c r="P12" s="142">
        <v>8.33</v>
      </c>
      <c r="Q12" s="142">
        <v>8.33</v>
      </c>
      <c r="R12" s="142">
        <v>8.33</v>
      </c>
      <c r="S12" s="142">
        <v>8.33</v>
      </c>
      <c r="T12" s="142">
        <v>8.33</v>
      </c>
      <c r="U12" t="s">
        <v>13</v>
      </c>
    </row>
    <row r="13" spans="1:21" ht="29.25" customHeight="1" x14ac:dyDescent="0.25">
      <c r="A13" s="9"/>
      <c r="B13" s="82">
        <v>4</v>
      </c>
      <c r="C13" s="22" t="s">
        <v>14</v>
      </c>
      <c r="D13" s="19" t="s">
        <v>6</v>
      </c>
      <c r="E13" s="142">
        <f>E8-E9</f>
        <v>55.2087</v>
      </c>
      <c r="F13" s="142">
        <f>F8-F9</f>
        <v>51.895964999999997</v>
      </c>
      <c r="G13" s="148">
        <f>G8-G9</f>
        <v>52.04327</v>
      </c>
      <c r="H13" s="142">
        <f>H8-H9</f>
        <v>5.1109728468000002</v>
      </c>
      <c r="I13" s="142">
        <f t="shared" ref="I13:S13" si="3">I8-I9</f>
        <v>4.4807984321999994</v>
      </c>
      <c r="J13" s="142">
        <f t="shared" si="3"/>
        <v>4.61512615</v>
      </c>
      <c r="K13" s="142">
        <f t="shared" si="3"/>
        <v>4.5286813400000003</v>
      </c>
      <c r="L13" s="142">
        <f t="shared" si="3"/>
        <v>3.9688526500000005</v>
      </c>
      <c r="M13" s="142">
        <f t="shared" si="3"/>
        <v>4.0222045899999994</v>
      </c>
      <c r="N13" s="142">
        <f t="shared" si="3"/>
        <v>3.5735716100000001</v>
      </c>
      <c r="O13" s="142">
        <f t="shared" si="3"/>
        <v>3.7376609100000002</v>
      </c>
      <c r="P13" s="142">
        <f t="shared" si="3"/>
        <v>4.0767482399999997</v>
      </c>
      <c r="Q13" s="142">
        <f t="shared" si="3"/>
        <v>4.2706302899999997</v>
      </c>
      <c r="R13" s="142">
        <f t="shared" si="3"/>
        <v>4.9449548100000005</v>
      </c>
      <c r="S13" s="142">
        <f t="shared" si="3"/>
        <v>4.8806941400000001</v>
      </c>
      <c r="T13" s="149">
        <f t="shared" si="1"/>
        <v>52.21089600900001</v>
      </c>
    </row>
    <row r="14" spans="1:21" ht="22.5" customHeight="1" x14ac:dyDescent="0.25">
      <c r="A14" s="9"/>
      <c r="B14" s="82" t="s">
        <v>15</v>
      </c>
      <c r="C14" s="24" t="s">
        <v>16</v>
      </c>
      <c r="D14" s="19" t="s">
        <v>6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0">
        <f t="shared" si="1"/>
        <v>0</v>
      </c>
    </row>
    <row r="15" spans="1:21" ht="29.25" customHeight="1" x14ac:dyDescent="0.25">
      <c r="A15" s="9"/>
      <c r="B15" s="82" t="s">
        <v>17</v>
      </c>
      <c r="C15" s="24" t="s">
        <v>18</v>
      </c>
      <c r="D15" s="19" t="s">
        <v>6</v>
      </c>
      <c r="E15" s="142">
        <f>E13</f>
        <v>55.2087</v>
      </c>
      <c r="F15" s="142">
        <f>F13</f>
        <v>51.895964999999997</v>
      </c>
      <c r="G15" s="142">
        <f>G13</f>
        <v>52.04327</v>
      </c>
      <c r="H15" s="142">
        <f>H13</f>
        <v>5.1109728468000002</v>
      </c>
      <c r="I15" s="142">
        <f t="shared" ref="I15:S15" si="4">I13</f>
        <v>4.4807984321999994</v>
      </c>
      <c r="J15" s="142">
        <f t="shared" si="4"/>
        <v>4.61512615</v>
      </c>
      <c r="K15" s="142">
        <f t="shared" si="4"/>
        <v>4.5286813400000003</v>
      </c>
      <c r="L15" s="142">
        <f t="shared" si="4"/>
        <v>3.9688526500000005</v>
      </c>
      <c r="M15" s="142">
        <f t="shared" si="4"/>
        <v>4.0222045899999994</v>
      </c>
      <c r="N15" s="142">
        <f t="shared" si="4"/>
        <v>3.5735716100000001</v>
      </c>
      <c r="O15" s="142">
        <f t="shared" si="4"/>
        <v>3.7376609100000002</v>
      </c>
      <c r="P15" s="142">
        <f t="shared" si="4"/>
        <v>4.0767482399999997</v>
      </c>
      <c r="Q15" s="142">
        <f t="shared" si="4"/>
        <v>4.2706302899999997</v>
      </c>
      <c r="R15" s="142">
        <f t="shared" si="4"/>
        <v>4.9449548100000005</v>
      </c>
      <c r="S15" s="142">
        <f t="shared" si="4"/>
        <v>4.8806941400000001</v>
      </c>
      <c r="T15" s="140">
        <f t="shared" si="1"/>
        <v>52.21089600900001</v>
      </c>
    </row>
    <row r="16" spans="1:21" ht="29.25" customHeight="1" x14ac:dyDescent="0.25">
      <c r="A16" s="9"/>
      <c r="B16" s="81"/>
      <c r="C16" s="15" t="s">
        <v>19</v>
      </c>
      <c r="D16" s="25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4"/>
    </row>
    <row r="17" spans="1:20" ht="24" customHeight="1" x14ac:dyDescent="0.25">
      <c r="A17" s="9"/>
      <c r="B17" s="82" t="s">
        <v>20</v>
      </c>
      <c r="C17" s="20" t="s">
        <v>5</v>
      </c>
      <c r="D17" s="19" t="s">
        <v>21</v>
      </c>
      <c r="E17" s="139">
        <f>E8/6</f>
        <v>10.245033333333334</v>
      </c>
      <c r="F17" s="139">
        <f>F8/6</f>
        <v>9.5870126666666664</v>
      </c>
      <c r="G17" s="139">
        <f>G8/6</f>
        <v>9.6041333333333334</v>
      </c>
      <c r="H17" s="139">
        <f>H8/0.5</f>
        <v>11.150808</v>
      </c>
      <c r="I17" s="139">
        <f t="shared" ref="I17:S17" si="5">I8/0.5</f>
        <v>9.7759319999999992</v>
      </c>
      <c r="J17" s="139">
        <f t="shared" si="5"/>
        <v>10.069000000000001</v>
      </c>
      <c r="K17" s="139">
        <f t="shared" si="5"/>
        <v>9.8803999999999998</v>
      </c>
      <c r="L17" s="139">
        <f t="shared" si="5"/>
        <v>8.6590000000000007</v>
      </c>
      <c r="M17" s="139">
        <f t="shared" si="5"/>
        <v>8.7753999999999994</v>
      </c>
      <c r="N17" s="139">
        <f t="shared" si="5"/>
        <v>7.7965999999999998</v>
      </c>
      <c r="O17" s="139">
        <f t="shared" si="5"/>
        <v>8.1546000000000003</v>
      </c>
      <c r="P17" s="139">
        <f t="shared" si="5"/>
        <v>8.8943999999999992</v>
      </c>
      <c r="Q17" s="139">
        <f t="shared" si="5"/>
        <v>9.3173999999999992</v>
      </c>
      <c r="R17" s="139">
        <f t="shared" si="5"/>
        <v>10.788600000000001</v>
      </c>
      <c r="S17" s="139">
        <f t="shared" si="5"/>
        <v>10.648400000000001</v>
      </c>
      <c r="T17" s="140">
        <f>SUM(H17:S17)/12</f>
        <v>9.4925450000000016</v>
      </c>
    </row>
    <row r="18" spans="1:20" ht="29.25" customHeight="1" x14ac:dyDescent="0.25">
      <c r="A18" s="9"/>
      <c r="B18" s="82" t="s">
        <v>22</v>
      </c>
      <c r="C18" s="20" t="s">
        <v>7</v>
      </c>
      <c r="D18" s="19" t="s">
        <v>21</v>
      </c>
      <c r="E18" s="141">
        <f>SUM(E19:E20)</f>
        <v>1.0435833333333333</v>
      </c>
      <c r="F18" s="141">
        <f t="shared" ref="F18:S18" si="6">SUM(F19:F20)</f>
        <v>0.93768516666666668</v>
      </c>
      <c r="G18" s="141">
        <f t="shared" si="6"/>
        <v>0.93025499999999994</v>
      </c>
      <c r="H18" s="141">
        <f>SUM(H19:H20)</f>
        <v>0.9288623064</v>
      </c>
      <c r="I18" s="141">
        <f t="shared" si="6"/>
        <v>0.81433513559999993</v>
      </c>
      <c r="J18" s="141">
        <f t="shared" si="6"/>
        <v>0.8387477000000001</v>
      </c>
      <c r="K18" s="141">
        <f t="shared" si="6"/>
        <v>0.82303731999999996</v>
      </c>
      <c r="L18" s="141">
        <f t="shared" si="6"/>
        <v>0.72129470000000007</v>
      </c>
      <c r="M18" s="141">
        <f t="shared" si="6"/>
        <v>0.73099081999999993</v>
      </c>
      <c r="N18" s="141">
        <f t="shared" si="6"/>
        <v>0.64945677999999996</v>
      </c>
      <c r="O18" s="141">
        <f t="shared" si="6"/>
        <v>0.67927818000000006</v>
      </c>
      <c r="P18" s="141">
        <f t="shared" si="6"/>
        <v>0.74090351999999993</v>
      </c>
      <c r="Q18" s="141">
        <f t="shared" si="6"/>
        <v>0.77613941999999991</v>
      </c>
      <c r="R18" s="141">
        <f t="shared" si="6"/>
        <v>0.89869038000000001</v>
      </c>
      <c r="S18" s="141">
        <f t="shared" si="6"/>
        <v>0.88701172000000006</v>
      </c>
      <c r="T18" s="140">
        <f t="shared" ref="T18:T30" si="7">SUM(H18:S18)/12</f>
        <v>0.79072899850000011</v>
      </c>
    </row>
    <row r="19" spans="1:20" ht="24" customHeight="1" x14ac:dyDescent="0.25">
      <c r="A19" s="9"/>
      <c r="B19" s="82" t="s">
        <v>23</v>
      </c>
      <c r="C19" s="21" t="s">
        <v>9</v>
      </c>
      <c r="D19" s="19" t="s">
        <v>21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0">
        <f t="shared" si="7"/>
        <v>0</v>
      </c>
    </row>
    <row r="20" spans="1:20" ht="29.25" customHeight="1" x14ac:dyDescent="0.25">
      <c r="A20" s="9"/>
      <c r="B20" s="82" t="s">
        <v>24</v>
      </c>
      <c r="C20" s="21" t="s">
        <v>11</v>
      </c>
      <c r="D20" s="19" t="s">
        <v>21</v>
      </c>
      <c r="E20" s="142">
        <f>E11/6</f>
        <v>1.0435833333333333</v>
      </c>
      <c r="F20" s="142">
        <f>F11/6</f>
        <v>0.93768516666666668</v>
      </c>
      <c r="G20" s="142">
        <f>G11/6</f>
        <v>0.93025499999999994</v>
      </c>
      <c r="H20" s="142">
        <f>H11/0.5</f>
        <v>0.9288623064</v>
      </c>
      <c r="I20" s="142">
        <f t="shared" ref="I20:S20" si="8">I11/0.5</f>
        <v>0.81433513559999993</v>
      </c>
      <c r="J20" s="142">
        <f t="shared" si="8"/>
        <v>0.8387477000000001</v>
      </c>
      <c r="K20" s="142">
        <f t="shared" si="8"/>
        <v>0.82303731999999996</v>
      </c>
      <c r="L20" s="142">
        <f t="shared" si="8"/>
        <v>0.72129470000000007</v>
      </c>
      <c r="M20" s="142">
        <f t="shared" si="8"/>
        <v>0.73099081999999993</v>
      </c>
      <c r="N20" s="142">
        <f t="shared" si="8"/>
        <v>0.64945677999999996</v>
      </c>
      <c r="O20" s="142">
        <f t="shared" si="8"/>
        <v>0.67927818000000006</v>
      </c>
      <c r="P20" s="142">
        <f t="shared" si="8"/>
        <v>0.74090351999999993</v>
      </c>
      <c r="Q20" s="142">
        <f t="shared" si="8"/>
        <v>0.77613941999999991</v>
      </c>
      <c r="R20" s="142">
        <f t="shared" si="8"/>
        <v>0.89869038000000001</v>
      </c>
      <c r="S20" s="142">
        <f t="shared" si="8"/>
        <v>0.88701172000000006</v>
      </c>
      <c r="T20" s="140">
        <f t="shared" si="7"/>
        <v>0.79072899850000011</v>
      </c>
    </row>
    <row r="21" spans="1:20" ht="24" customHeight="1" x14ac:dyDescent="0.25">
      <c r="A21" s="9"/>
      <c r="B21" s="82" t="s">
        <v>25</v>
      </c>
      <c r="C21" s="22" t="s">
        <v>12</v>
      </c>
      <c r="D21" s="23" t="s">
        <v>13</v>
      </c>
      <c r="E21" s="142">
        <f>E12</f>
        <v>10.186236582929615</v>
      </c>
      <c r="F21" s="142">
        <f>F12</f>
        <v>9.7807857282480555</v>
      </c>
      <c r="G21" s="142">
        <f>G12</f>
        <v>9.68598589496189</v>
      </c>
      <c r="H21" s="142">
        <f>H12</f>
        <v>8.33</v>
      </c>
      <c r="I21" s="142">
        <f t="shared" ref="I21:T21" si="9">I12</f>
        <v>8.33</v>
      </c>
      <c r="J21" s="142">
        <f t="shared" si="9"/>
        <v>8.33</v>
      </c>
      <c r="K21" s="142">
        <f t="shared" si="9"/>
        <v>8.33</v>
      </c>
      <c r="L21" s="142">
        <f t="shared" si="9"/>
        <v>8.33</v>
      </c>
      <c r="M21" s="142">
        <f t="shared" si="9"/>
        <v>8.33</v>
      </c>
      <c r="N21" s="142">
        <f t="shared" si="9"/>
        <v>8.33</v>
      </c>
      <c r="O21" s="142">
        <f t="shared" si="9"/>
        <v>8.33</v>
      </c>
      <c r="P21" s="142">
        <f t="shared" si="9"/>
        <v>8.33</v>
      </c>
      <c r="Q21" s="142">
        <f t="shared" si="9"/>
        <v>8.33</v>
      </c>
      <c r="R21" s="142">
        <f t="shared" si="9"/>
        <v>8.33</v>
      </c>
      <c r="S21" s="142">
        <f t="shared" si="9"/>
        <v>8.33</v>
      </c>
      <c r="T21" s="142">
        <f t="shared" si="9"/>
        <v>8.33</v>
      </c>
    </row>
    <row r="22" spans="1:20" ht="29.25" customHeight="1" x14ac:dyDescent="0.25">
      <c r="A22" s="9"/>
      <c r="B22" s="82" t="s">
        <v>26</v>
      </c>
      <c r="C22" s="22" t="s">
        <v>27</v>
      </c>
      <c r="D22" s="19" t="s">
        <v>21</v>
      </c>
      <c r="E22" s="142">
        <f>E17-E18</f>
        <v>9.2014500000000012</v>
      </c>
      <c r="F22" s="142">
        <f>F17-F18</f>
        <v>8.6493275000000001</v>
      </c>
      <c r="G22" s="142">
        <f>G17-G18</f>
        <v>8.6738783333333327</v>
      </c>
      <c r="H22" s="142">
        <f>H17-H18</f>
        <v>10.2219456936</v>
      </c>
      <c r="I22" s="142">
        <f t="shared" ref="I22:S22" si="10">I17-I18</f>
        <v>8.9615968643999988</v>
      </c>
      <c r="J22" s="142">
        <f>J17-J18</f>
        <v>9.2302523000000001</v>
      </c>
      <c r="K22" s="142">
        <f t="shared" si="10"/>
        <v>9.0573626800000007</v>
      </c>
      <c r="L22" s="142">
        <f t="shared" si="10"/>
        <v>7.9377053000000011</v>
      </c>
      <c r="M22" s="142">
        <f t="shared" si="10"/>
        <v>8.0444091799999988</v>
      </c>
      <c r="N22" s="142">
        <f t="shared" si="10"/>
        <v>7.1471432200000002</v>
      </c>
      <c r="O22" s="142">
        <f t="shared" si="10"/>
        <v>7.4753218200000005</v>
      </c>
      <c r="P22" s="142">
        <f t="shared" si="10"/>
        <v>8.1534964799999994</v>
      </c>
      <c r="Q22" s="142">
        <f t="shared" si="10"/>
        <v>8.5412605799999994</v>
      </c>
      <c r="R22" s="142">
        <f t="shared" si="10"/>
        <v>9.889909620000001</v>
      </c>
      <c r="S22" s="142">
        <f t="shared" si="10"/>
        <v>9.7613882800000003</v>
      </c>
      <c r="T22" s="140">
        <f t="shared" si="7"/>
        <v>8.701816001500001</v>
      </c>
    </row>
    <row r="23" spans="1:20" ht="24" customHeight="1" x14ac:dyDescent="0.25">
      <c r="A23" s="9"/>
      <c r="B23" s="82" t="s">
        <v>28</v>
      </c>
      <c r="C23" s="24" t="s">
        <v>16</v>
      </c>
      <c r="D23" s="19" t="s">
        <v>21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0">
        <f t="shared" si="7"/>
        <v>0</v>
      </c>
    </row>
    <row r="24" spans="1:20" ht="29.25" customHeight="1" x14ac:dyDescent="0.25">
      <c r="A24" s="9"/>
      <c r="B24" s="82" t="s">
        <v>29</v>
      </c>
      <c r="C24" s="24" t="s">
        <v>18</v>
      </c>
      <c r="D24" s="19" t="s">
        <v>21</v>
      </c>
      <c r="E24" s="142">
        <f>E22</f>
        <v>9.2014500000000012</v>
      </c>
      <c r="F24" s="142">
        <f t="shared" ref="F24:S24" si="11">F22</f>
        <v>8.6493275000000001</v>
      </c>
      <c r="G24" s="142">
        <f t="shared" si="11"/>
        <v>8.6738783333333327</v>
      </c>
      <c r="H24" s="142">
        <f>H22</f>
        <v>10.2219456936</v>
      </c>
      <c r="I24" s="142">
        <f t="shared" si="11"/>
        <v>8.9615968643999988</v>
      </c>
      <c r="J24" s="142">
        <f t="shared" si="11"/>
        <v>9.2302523000000001</v>
      </c>
      <c r="K24" s="142">
        <f t="shared" si="11"/>
        <v>9.0573626800000007</v>
      </c>
      <c r="L24" s="142">
        <f t="shared" si="11"/>
        <v>7.9377053000000011</v>
      </c>
      <c r="M24" s="142">
        <f t="shared" si="11"/>
        <v>8.0444091799999988</v>
      </c>
      <c r="N24" s="142">
        <f t="shared" si="11"/>
        <v>7.1471432200000002</v>
      </c>
      <c r="O24" s="142">
        <f t="shared" si="11"/>
        <v>7.4753218200000005</v>
      </c>
      <c r="P24" s="142">
        <f t="shared" si="11"/>
        <v>8.1534964799999994</v>
      </c>
      <c r="Q24" s="142">
        <f t="shared" si="11"/>
        <v>8.5412605799999994</v>
      </c>
      <c r="R24" s="142">
        <f t="shared" si="11"/>
        <v>9.889909620000001</v>
      </c>
      <c r="S24" s="142">
        <f t="shared" si="11"/>
        <v>9.7613882800000003</v>
      </c>
      <c r="T24" s="140">
        <f t="shared" si="7"/>
        <v>8.701816001500001</v>
      </c>
    </row>
    <row r="25" spans="1:20" ht="24" customHeight="1" x14ac:dyDescent="0.25">
      <c r="A25" s="9"/>
      <c r="B25" s="82" t="s">
        <v>30</v>
      </c>
      <c r="C25" s="20" t="s">
        <v>31</v>
      </c>
      <c r="D25" s="23" t="s">
        <v>21</v>
      </c>
      <c r="E25" s="141">
        <f>SUM(E26:E27)</f>
        <v>0</v>
      </c>
      <c r="F25" s="141">
        <f t="shared" ref="F25:S25" si="12">SUM(F26:F27)</f>
        <v>0</v>
      </c>
      <c r="G25" s="141">
        <f>SUM(G26:G27)</f>
        <v>0</v>
      </c>
      <c r="H25" s="141">
        <f>SUM(H26:H27)</f>
        <v>0</v>
      </c>
      <c r="I25" s="141">
        <f t="shared" si="12"/>
        <v>0</v>
      </c>
      <c r="J25" s="141">
        <f t="shared" si="12"/>
        <v>0</v>
      </c>
      <c r="K25" s="141">
        <f t="shared" si="12"/>
        <v>0</v>
      </c>
      <c r="L25" s="141">
        <f t="shared" si="12"/>
        <v>0</v>
      </c>
      <c r="M25" s="141">
        <f t="shared" si="12"/>
        <v>0</v>
      </c>
      <c r="N25" s="141">
        <f t="shared" si="12"/>
        <v>0</v>
      </c>
      <c r="O25" s="141">
        <f t="shared" si="12"/>
        <v>0</v>
      </c>
      <c r="P25" s="141">
        <f t="shared" si="12"/>
        <v>0</v>
      </c>
      <c r="Q25" s="141">
        <f t="shared" si="12"/>
        <v>0</v>
      </c>
      <c r="R25" s="141">
        <f t="shared" si="12"/>
        <v>0</v>
      </c>
      <c r="S25" s="141">
        <f t="shared" si="12"/>
        <v>0</v>
      </c>
      <c r="T25" s="140">
        <f t="shared" si="7"/>
        <v>0</v>
      </c>
    </row>
    <row r="26" spans="1:20" ht="24" customHeight="1" x14ac:dyDescent="0.25">
      <c r="A26" s="9"/>
      <c r="B26" s="82" t="s">
        <v>32</v>
      </c>
      <c r="C26" s="21" t="s">
        <v>9</v>
      </c>
      <c r="D26" s="23" t="s">
        <v>21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0">
        <f t="shared" si="7"/>
        <v>0</v>
      </c>
    </row>
    <row r="27" spans="1:20" ht="29.25" customHeight="1" x14ac:dyDescent="0.25">
      <c r="A27" s="9"/>
      <c r="B27" s="82" t="s">
        <v>33</v>
      </c>
      <c r="C27" s="21" t="s">
        <v>34</v>
      </c>
      <c r="D27" s="23" t="s">
        <v>21</v>
      </c>
      <c r="E27" s="141">
        <f>субабоненты!D6</f>
        <v>0</v>
      </c>
      <c r="F27" s="141">
        <f>субабоненты!E6</f>
        <v>0</v>
      </c>
      <c r="G27" s="141">
        <f>субабоненты!F6</f>
        <v>0</v>
      </c>
      <c r="H27" s="141">
        <f>субабоненты!G6</f>
        <v>0</v>
      </c>
      <c r="I27" s="141">
        <f>субабоненты!H6</f>
        <v>0</v>
      </c>
      <c r="J27" s="141">
        <f>субабоненты!I6</f>
        <v>0</v>
      </c>
      <c r="K27" s="141">
        <f>субабоненты!J6</f>
        <v>0</v>
      </c>
      <c r="L27" s="141">
        <f>субабоненты!K6</f>
        <v>0</v>
      </c>
      <c r="M27" s="141">
        <f>субабоненты!L6</f>
        <v>0</v>
      </c>
      <c r="N27" s="141">
        <f>субабоненты!M6</f>
        <v>0</v>
      </c>
      <c r="O27" s="141">
        <f>субабоненты!N6</f>
        <v>0</v>
      </c>
      <c r="P27" s="141">
        <f>субабоненты!O6</f>
        <v>0</v>
      </c>
      <c r="Q27" s="141">
        <f>субабоненты!P6</f>
        <v>0</v>
      </c>
      <c r="R27" s="141">
        <f>субабоненты!Q6</f>
        <v>0</v>
      </c>
      <c r="S27" s="141">
        <f>субабоненты!R6</f>
        <v>0</v>
      </c>
      <c r="T27" s="140">
        <f t="shared" si="7"/>
        <v>0</v>
      </c>
    </row>
    <row r="28" spans="1:20" ht="24" customHeight="1" x14ac:dyDescent="0.25">
      <c r="A28" s="9"/>
      <c r="B28" s="82" t="s">
        <v>35</v>
      </c>
      <c r="C28" s="20" t="s">
        <v>36</v>
      </c>
      <c r="D28" s="23" t="s">
        <v>37</v>
      </c>
      <c r="E28" s="141">
        <f>SUM(E29:E30)</f>
        <v>0</v>
      </c>
      <c r="F28" s="141">
        <f t="shared" ref="F28:S28" si="13">SUM(F29:F30)</f>
        <v>0</v>
      </c>
      <c r="G28" s="141">
        <f>SUM(G29:G30)</f>
        <v>0</v>
      </c>
      <c r="H28" s="141">
        <f>SUM(H29:H30)</f>
        <v>0</v>
      </c>
      <c r="I28" s="141">
        <f t="shared" si="13"/>
        <v>0</v>
      </c>
      <c r="J28" s="141">
        <f t="shared" si="13"/>
        <v>0</v>
      </c>
      <c r="K28" s="141">
        <f t="shared" si="13"/>
        <v>0</v>
      </c>
      <c r="L28" s="141">
        <f t="shared" si="13"/>
        <v>0</v>
      </c>
      <c r="M28" s="141">
        <f t="shared" si="13"/>
        <v>0</v>
      </c>
      <c r="N28" s="141">
        <f t="shared" si="13"/>
        <v>0</v>
      </c>
      <c r="O28" s="141">
        <f t="shared" si="13"/>
        <v>0</v>
      </c>
      <c r="P28" s="141">
        <f t="shared" si="13"/>
        <v>0</v>
      </c>
      <c r="Q28" s="141">
        <f t="shared" si="13"/>
        <v>0</v>
      </c>
      <c r="R28" s="141">
        <f t="shared" si="13"/>
        <v>0</v>
      </c>
      <c r="S28" s="141">
        <f t="shared" si="13"/>
        <v>0</v>
      </c>
      <c r="T28" s="140">
        <f t="shared" si="7"/>
        <v>0</v>
      </c>
    </row>
    <row r="29" spans="1:20" ht="24" customHeight="1" x14ac:dyDescent="0.25">
      <c r="A29" s="9"/>
      <c r="B29" s="82" t="s">
        <v>38</v>
      </c>
      <c r="C29" s="21" t="s">
        <v>9</v>
      </c>
      <c r="D29" s="23" t="s">
        <v>37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0">
        <f t="shared" si="7"/>
        <v>0</v>
      </c>
    </row>
    <row r="30" spans="1:20" ht="29.25" customHeight="1" thickBot="1" x14ac:dyDescent="0.3">
      <c r="A30" s="9"/>
      <c r="B30" s="83" t="s">
        <v>39</v>
      </c>
      <c r="C30" s="26" t="s">
        <v>34</v>
      </c>
      <c r="D30" s="27" t="s">
        <v>37</v>
      </c>
      <c r="E30" s="145">
        <f>субабоненты!D7</f>
        <v>0</v>
      </c>
      <c r="F30" s="145">
        <f>субабоненты!E7</f>
        <v>0</v>
      </c>
      <c r="G30" s="145">
        <f>субабоненты!F7</f>
        <v>0</v>
      </c>
      <c r="H30" s="145">
        <f>субабоненты!G7</f>
        <v>0</v>
      </c>
      <c r="I30" s="145">
        <f>субабоненты!H7</f>
        <v>0</v>
      </c>
      <c r="J30" s="145">
        <f>субабоненты!I7</f>
        <v>0</v>
      </c>
      <c r="K30" s="145">
        <f>субабоненты!J7</f>
        <v>0</v>
      </c>
      <c r="L30" s="145">
        <f>субабоненты!K7</f>
        <v>0</v>
      </c>
      <c r="M30" s="145">
        <f>субабоненты!L7</f>
        <v>0</v>
      </c>
      <c r="N30" s="145">
        <f>субабоненты!M7</f>
        <v>0</v>
      </c>
      <c r="O30" s="145">
        <f>субабоненты!N7</f>
        <v>0</v>
      </c>
      <c r="P30" s="145">
        <f>субабоненты!O7</f>
        <v>0</v>
      </c>
      <c r="Q30" s="145">
        <f>субабоненты!P7</f>
        <v>0</v>
      </c>
      <c r="R30" s="145">
        <f>субабоненты!Q7</f>
        <v>0</v>
      </c>
      <c r="S30" s="145">
        <f>субабоненты!R7</f>
        <v>0</v>
      </c>
      <c r="T30" s="146">
        <f t="shared" si="7"/>
        <v>0</v>
      </c>
    </row>
    <row r="31" spans="1:20" ht="20.100000000000001" hidden="1" customHeight="1" x14ac:dyDescent="0.25">
      <c r="A31" s="9"/>
      <c r="B31" s="28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20.100000000000001" hidden="1" customHeight="1" x14ac:dyDescent="0.25">
      <c r="A32" s="9"/>
      <c r="B32" s="2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20.100000000000001" customHeight="1" x14ac:dyDescent="0.25">
      <c r="A33" s="9"/>
      <c r="B33" s="2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20.100000000000001" customHeight="1" x14ac:dyDescent="0.25">
      <c r="A34" s="9"/>
      <c r="B34" s="77" t="s">
        <v>48</v>
      </c>
      <c r="C34" s="78"/>
      <c r="D34" s="78"/>
      <c r="E34" s="78" t="s">
        <v>49</v>
      </c>
      <c r="F34" s="30"/>
      <c r="G34" s="31"/>
      <c r="H34" s="54"/>
      <c r="I34" s="31"/>
      <c r="J34" s="30"/>
      <c r="K34" s="30"/>
      <c r="L34" s="154"/>
      <c r="M34" s="154"/>
      <c r="N34" s="154"/>
      <c r="O34" s="34"/>
      <c r="P34" s="34"/>
      <c r="Q34" s="34"/>
      <c r="R34" s="30"/>
      <c r="S34" s="30"/>
      <c r="T34" s="30"/>
    </row>
    <row r="35" spans="1:20" ht="20.100000000000001" customHeight="1" x14ac:dyDescent="0.25">
      <c r="A35" s="9"/>
      <c r="B35" s="31"/>
      <c r="C35" s="31"/>
      <c r="D35" s="31"/>
      <c r="E35" s="31"/>
      <c r="F35" s="31"/>
      <c r="G35" s="31"/>
      <c r="H35" s="54"/>
      <c r="I35" s="31"/>
      <c r="J35" s="30"/>
      <c r="K35" s="30"/>
      <c r="L35" s="37"/>
      <c r="M35" s="37"/>
      <c r="N35" s="37"/>
      <c r="O35" s="30"/>
      <c r="P35" s="30"/>
      <c r="Q35" s="30"/>
      <c r="R35" s="30"/>
      <c r="S35" s="30"/>
      <c r="T35" s="30"/>
    </row>
    <row r="36" spans="1:20" ht="20.100000000000001" customHeight="1" x14ac:dyDescent="0.25">
      <c r="A36" s="9"/>
      <c r="B36" s="31"/>
      <c r="C36" s="31"/>
      <c r="D36" s="31"/>
      <c r="E36" s="31"/>
      <c r="F36" s="31"/>
      <c r="G36" s="31"/>
      <c r="H36" s="54"/>
      <c r="I36" s="31"/>
      <c r="J36" s="30"/>
      <c r="K36" s="30"/>
      <c r="L36" s="37"/>
      <c r="M36" s="37"/>
      <c r="N36" s="37"/>
      <c r="O36" s="30"/>
      <c r="P36" s="30"/>
      <c r="Q36" s="30"/>
      <c r="R36" s="30"/>
      <c r="S36" s="30"/>
      <c r="T36" s="30"/>
    </row>
    <row r="37" spans="1:20" ht="20.100000000000001" customHeight="1" x14ac:dyDescent="0.25">
      <c r="A37" s="9"/>
      <c r="B37" s="28"/>
      <c r="C37" s="32"/>
      <c r="D37" s="33"/>
      <c r="E37" s="34"/>
      <c r="F37" s="34"/>
      <c r="G37" s="34"/>
      <c r="H37" s="34"/>
      <c r="I37" s="34"/>
      <c r="J37" s="30"/>
      <c r="K37" s="30"/>
      <c r="L37" s="34"/>
      <c r="M37" s="34"/>
      <c r="N37" s="34"/>
      <c r="O37" s="30"/>
      <c r="P37" s="30"/>
      <c r="Q37" s="30"/>
      <c r="R37" s="30"/>
      <c r="S37" s="30"/>
      <c r="T37" s="30"/>
    </row>
    <row r="38" spans="1:20" ht="20.100000000000001" customHeight="1" x14ac:dyDescent="0.25">
      <c r="A38" s="9"/>
      <c r="B38" s="155"/>
      <c r="C38" s="155"/>
      <c r="D38" s="155"/>
      <c r="E38" s="155"/>
      <c r="F38" s="155"/>
      <c r="G38" s="155"/>
      <c r="H38" s="155"/>
      <c r="I38" s="155"/>
      <c r="J38" s="155"/>
      <c r="K38" s="30"/>
      <c r="L38" s="154"/>
      <c r="M38" s="154"/>
      <c r="N38" s="154"/>
      <c r="O38" s="30"/>
      <c r="P38" s="30"/>
      <c r="Q38" s="30"/>
      <c r="R38" s="30"/>
      <c r="S38" s="30"/>
      <c r="T38" s="30"/>
    </row>
    <row r="39" spans="1:20" ht="20.100000000000001" customHeight="1" x14ac:dyDescent="0.25">
      <c r="A39" s="9"/>
      <c r="B39" s="150"/>
      <c r="C39" s="150"/>
      <c r="D39" s="150"/>
      <c r="E39" s="150"/>
      <c r="F39" s="35"/>
      <c r="G39" s="35"/>
      <c r="H39" s="53"/>
      <c r="I39" s="35"/>
      <c r="J39" s="30"/>
      <c r="K39" s="30"/>
      <c r="L39" s="34"/>
      <c r="M39" s="34"/>
      <c r="N39" s="34"/>
      <c r="O39" s="30"/>
      <c r="P39" s="30"/>
      <c r="Q39" s="30"/>
      <c r="R39" s="30"/>
      <c r="S39" s="30"/>
      <c r="T39" s="30"/>
    </row>
    <row r="40" spans="1:20" ht="20.100000000000001" customHeight="1" x14ac:dyDescent="0.25">
      <c r="A40" s="9"/>
      <c r="B40" s="28"/>
      <c r="C40" s="3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20.100000000000001" customHeight="1" x14ac:dyDescent="0.25">
      <c r="A41" s="9"/>
      <c r="B41" s="2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A3" sqref="A3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56" t="s">
        <v>83</v>
      </c>
      <c r="B2" s="156"/>
      <c r="C2" s="156"/>
      <c r="D2" s="156"/>
      <c r="E2" s="156"/>
      <c r="F2" s="156"/>
      <c r="G2" s="156"/>
    </row>
    <row r="3" spans="1:7" ht="15.75" thickBot="1" x14ac:dyDescent="0.3"/>
    <row r="4" spans="1:7" ht="39" thickBot="1" x14ac:dyDescent="0.3">
      <c r="A4" s="90" t="s">
        <v>1</v>
      </c>
      <c r="B4" s="91" t="s">
        <v>2</v>
      </c>
      <c r="C4" s="92" t="s">
        <v>3</v>
      </c>
      <c r="D4" s="93" t="s">
        <v>79</v>
      </c>
      <c r="E4" s="93" t="s">
        <v>80</v>
      </c>
      <c r="F4" s="93" t="s">
        <v>81</v>
      </c>
      <c r="G4" s="94" t="s">
        <v>82</v>
      </c>
    </row>
    <row r="5" spans="1:7" x14ac:dyDescent="0.25">
      <c r="A5" s="86"/>
      <c r="B5" s="56" t="s">
        <v>4</v>
      </c>
      <c r="C5" s="57"/>
      <c r="D5" s="76"/>
      <c r="E5" s="76"/>
      <c r="F5" s="76"/>
      <c r="G5" s="84"/>
    </row>
    <row r="6" spans="1:7" x14ac:dyDescent="0.25">
      <c r="A6" s="87">
        <v>1</v>
      </c>
      <c r="B6" s="59" t="s">
        <v>5</v>
      </c>
      <c r="C6" s="58" t="s">
        <v>6</v>
      </c>
      <c r="D6" s="66">
        <f>SUM('форма 3.1'!H8:J8)</f>
        <v>15.497869999999999</v>
      </c>
      <c r="E6" s="66">
        <f>SUM('форма 3.1'!K8:M8)</f>
        <v>13.657399999999999</v>
      </c>
      <c r="F6" s="66">
        <f>SUM('форма 3.1'!N8:P8)</f>
        <v>12.422799999999999</v>
      </c>
      <c r="G6" s="67">
        <f>SUM('форма 3.1'!Q8:S8)</f>
        <v>15.377200000000002</v>
      </c>
    </row>
    <row r="7" spans="1:7" ht="22.5" x14ac:dyDescent="0.25">
      <c r="A7" s="87">
        <v>2</v>
      </c>
      <c r="B7" s="59" t="s">
        <v>7</v>
      </c>
      <c r="C7" s="58" t="s">
        <v>6</v>
      </c>
      <c r="D7" s="66">
        <f>SUM('форма 3.1'!H9:J9)</f>
        <v>1.2909725710000002</v>
      </c>
      <c r="E7" s="66">
        <f>SUM('форма 3.1'!K9:M9)</f>
        <v>1.1376614200000001</v>
      </c>
      <c r="F7" s="66">
        <f>SUM('форма 3.1'!N9:P9)</f>
        <v>1.03481924</v>
      </c>
      <c r="G7" s="67">
        <f>SUM('форма 3.1'!Q9:S9)</f>
        <v>1.2809207599999999</v>
      </c>
    </row>
    <row r="8" spans="1:7" x14ac:dyDescent="0.25">
      <c r="A8" s="87" t="s">
        <v>8</v>
      </c>
      <c r="B8" s="60" t="s">
        <v>9</v>
      </c>
      <c r="C8" s="58" t="s">
        <v>6</v>
      </c>
      <c r="D8" s="66">
        <f>SUM('форма 3.1'!H10:J10)</f>
        <v>0</v>
      </c>
      <c r="E8" s="66">
        <f>SUM('форма 3.1'!K10:M10)</f>
        <v>0</v>
      </c>
      <c r="F8" s="66">
        <f>SUM('форма 3.1'!N10:P10)</f>
        <v>0</v>
      </c>
      <c r="G8" s="67">
        <f>SUM('форма 3.1'!Q10:S10)</f>
        <v>0</v>
      </c>
    </row>
    <row r="9" spans="1:7" ht="22.5" x14ac:dyDescent="0.25">
      <c r="A9" s="87" t="s">
        <v>10</v>
      </c>
      <c r="B9" s="60" t="s">
        <v>11</v>
      </c>
      <c r="C9" s="58" t="s">
        <v>6</v>
      </c>
      <c r="D9" s="66">
        <f>SUM('форма 3.1'!H11:J11)</f>
        <v>1.2909725710000002</v>
      </c>
      <c r="E9" s="66">
        <f>SUM('форма 3.1'!K11:M11)</f>
        <v>1.1376614200000001</v>
      </c>
      <c r="F9" s="66">
        <f>SUM('форма 3.1'!N11:P11)</f>
        <v>1.03481924</v>
      </c>
      <c r="G9" s="67">
        <f>SUM('форма 3.1'!Q11:S11)</f>
        <v>1.2809207599999999</v>
      </c>
    </row>
    <row r="10" spans="1:7" x14ac:dyDescent="0.25">
      <c r="A10" s="87">
        <v>3</v>
      </c>
      <c r="B10" s="61" t="s">
        <v>12</v>
      </c>
      <c r="C10" s="45" t="s">
        <v>13</v>
      </c>
      <c r="D10" s="68">
        <f>IF(D6=0,0,D7/D6*100)</f>
        <v>8.3300000000000018</v>
      </c>
      <c r="E10" s="68">
        <f>IF(E6=0,0,E7/E6*100)</f>
        <v>8.3300000000000018</v>
      </c>
      <c r="F10" s="68">
        <f>IF(F6=0,0,F7/F6*100)</f>
        <v>8.3300000000000018</v>
      </c>
      <c r="G10" s="69">
        <f>IF(G6=0,0,G7/G6*100)</f>
        <v>8.3299999999999983</v>
      </c>
    </row>
    <row r="11" spans="1:7" ht="22.5" x14ac:dyDescent="0.25">
      <c r="A11" s="87">
        <v>4</v>
      </c>
      <c r="B11" s="61" t="s">
        <v>14</v>
      </c>
      <c r="C11" s="58" t="s">
        <v>6</v>
      </c>
      <c r="D11" s="66">
        <f>SUM('форма 3.1'!H13:J13)</f>
        <v>14.206897429</v>
      </c>
      <c r="E11" s="66">
        <f>SUM('форма 3.1'!K13:M13)</f>
        <v>12.51973858</v>
      </c>
      <c r="F11" s="66">
        <f>SUM('форма 3.1'!N13:P13)</f>
        <v>11.387980760000001</v>
      </c>
      <c r="G11" s="67">
        <f>SUM('форма 3.1'!Q13:S13)</f>
        <v>14.096279240000001</v>
      </c>
    </row>
    <row r="12" spans="1:7" x14ac:dyDescent="0.25">
      <c r="A12" s="87" t="s">
        <v>15</v>
      </c>
      <c r="B12" s="62" t="s">
        <v>16</v>
      </c>
      <c r="C12" s="58" t="s">
        <v>6</v>
      </c>
      <c r="D12" s="66">
        <f>SUM('форма 3.1'!H14:J14)</f>
        <v>0</v>
      </c>
      <c r="E12" s="66">
        <f>SUM('форма 3.1'!K14:M14)</f>
        <v>0</v>
      </c>
      <c r="F12" s="66">
        <f>SUM('форма 3.1'!N14:P14)</f>
        <v>0</v>
      </c>
      <c r="G12" s="67">
        <f>SUM('форма 3.1'!Q14:S14)</f>
        <v>0</v>
      </c>
    </row>
    <row r="13" spans="1:7" ht="22.5" x14ac:dyDescent="0.25">
      <c r="A13" s="87" t="s">
        <v>17</v>
      </c>
      <c r="B13" s="62" t="s">
        <v>18</v>
      </c>
      <c r="C13" s="58" t="s">
        <v>6</v>
      </c>
      <c r="D13" s="66">
        <f>SUM('форма 3.1'!H15:J15)</f>
        <v>14.206897429</v>
      </c>
      <c r="E13" s="66">
        <f>SUM('форма 3.1'!K15:M15)</f>
        <v>12.51973858</v>
      </c>
      <c r="F13" s="66">
        <f>SUM('форма 3.1'!N15:P15)</f>
        <v>11.387980760000001</v>
      </c>
      <c r="G13" s="67">
        <f>SUM('форма 3.1'!Q15:S15)</f>
        <v>14.096279240000001</v>
      </c>
    </row>
    <row r="14" spans="1:7" x14ac:dyDescent="0.25">
      <c r="A14" s="88"/>
      <c r="B14" s="56" t="s">
        <v>19</v>
      </c>
      <c r="C14" s="63"/>
      <c r="D14" s="76"/>
      <c r="E14" s="76"/>
      <c r="F14" s="76"/>
      <c r="G14" s="85"/>
    </row>
    <row r="15" spans="1:7" x14ac:dyDescent="0.25">
      <c r="A15" s="87" t="s">
        <v>20</v>
      </c>
      <c r="B15" s="59" t="s">
        <v>5</v>
      </c>
      <c r="C15" s="58" t="s">
        <v>21</v>
      </c>
      <c r="D15" s="66">
        <f>SUM('форма 3.1'!H17:J17)/3</f>
        <v>10.331913333333333</v>
      </c>
      <c r="E15" s="66">
        <f>SUM('форма 3.1'!K17:M17)/3</f>
        <v>9.1049333333333333</v>
      </c>
      <c r="F15" s="66">
        <f>SUM('форма 3.1'!N17:P17)/3</f>
        <v>8.2818666666666658</v>
      </c>
      <c r="G15" s="67">
        <f>SUM('форма 3.1'!Q17:S17)/3</f>
        <v>10.251466666666667</v>
      </c>
    </row>
    <row r="16" spans="1:7" ht="22.5" x14ac:dyDescent="0.25">
      <c r="A16" s="87" t="s">
        <v>22</v>
      </c>
      <c r="B16" s="59" t="s">
        <v>7</v>
      </c>
      <c r="C16" s="58" t="s">
        <v>21</v>
      </c>
      <c r="D16" s="66">
        <f>SUM('форма 3.1'!H18:J18)/3</f>
        <v>0.86064838066666682</v>
      </c>
      <c r="E16" s="66">
        <f>SUM('форма 3.1'!K18:M18)/3</f>
        <v>0.75844094666666673</v>
      </c>
      <c r="F16" s="66">
        <f>SUM('форма 3.1'!N18:P18)/3</f>
        <v>0.68987949333333332</v>
      </c>
      <c r="G16" s="67">
        <f>SUM('форма 3.1'!Q18:S18)/3</f>
        <v>0.85394717333333325</v>
      </c>
    </row>
    <row r="17" spans="1:7" x14ac:dyDescent="0.25">
      <c r="A17" s="87" t="s">
        <v>23</v>
      </c>
      <c r="B17" s="60" t="s">
        <v>9</v>
      </c>
      <c r="C17" s="58" t="s">
        <v>21</v>
      </c>
      <c r="D17" s="66">
        <f>SUM('форма 3.1'!H19:J19)/3</f>
        <v>0</v>
      </c>
      <c r="E17" s="66">
        <f>SUM('форма 3.1'!K19:M19)/3</f>
        <v>0</v>
      </c>
      <c r="F17" s="66">
        <f>SUM('форма 3.1'!N19:P19)/3</f>
        <v>0</v>
      </c>
      <c r="G17" s="67">
        <f>SUM('форма 3.1'!Q19:S19)/3</f>
        <v>0</v>
      </c>
    </row>
    <row r="18" spans="1:7" ht="22.5" x14ac:dyDescent="0.25">
      <c r="A18" s="87" t="s">
        <v>24</v>
      </c>
      <c r="B18" s="60" t="s">
        <v>11</v>
      </c>
      <c r="C18" s="58" t="s">
        <v>21</v>
      </c>
      <c r="D18" s="66">
        <f>SUM('форма 3.1'!H20:J20)/3</f>
        <v>0.86064838066666682</v>
      </c>
      <c r="E18" s="66">
        <f>SUM('форма 3.1'!K20:M20)/3</f>
        <v>0.75844094666666673</v>
      </c>
      <c r="F18" s="66">
        <f>SUM('форма 3.1'!N20:P20)/3</f>
        <v>0.68987949333333332</v>
      </c>
      <c r="G18" s="67">
        <f>SUM('форма 3.1'!Q20:S20)/3</f>
        <v>0.85394717333333325</v>
      </c>
    </row>
    <row r="19" spans="1:7" x14ac:dyDescent="0.25">
      <c r="A19" s="87" t="s">
        <v>25</v>
      </c>
      <c r="B19" s="61" t="s">
        <v>12</v>
      </c>
      <c r="C19" s="45" t="s">
        <v>13</v>
      </c>
      <c r="D19" s="68">
        <f>IF(D15=0,0,D16/D15*100)</f>
        <v>8.3300000000000018</v>
      </c>
      <c r="E19" s="68">
        <f>IF(E15=0,0,E16/E15*100)</f>
        <v>8.3300000000000018</v>
      </c>
      <c r="F19" s="68">
        <f>IF(F15=0,0,F16/F15*100)</f>
        <v>8.3300000000000018</v>
      </c>
      <c r="G19" s="69">
        <f>IF(G15=0,0,G16/G15*100)</f>
        <v>8.3299999999999983</v>
      </c>
    </row>
    <row r="20" spans="1:7" ht="22.5" x14ac:dyDescent="0.25">
      <c r="A20" s="87" t="s">
        <v>26</v>
      </c>
      <c r="B20" s="61" t="s">
        <v>27</v>
      </c>
      <c r="C20" s="58" t="s">
        <v>21</v>
      </c>
      <c r="D20" s="66">
        <f>SUM('форма 3.1'!H22:J22)/3</f>
        <v>9.471264952666667</v>
      </c>
      <c r="E20" s="66">
        <f>SUM('форма 3.1'!K22:M22)/3</f>
        <v>8.3464923866666663</v>
      </c>
      <c r="F20" s="66">
        <f>SUM('форма 3.1'!N22:P22)/3</f>
        <v>7.5919871733333339</v>
      </c>
      <c r="G20" s="67">
        <f>SUM('форма 3.1'!Q22:S22)/3</f>
        <v>9.3975194933333341</v>
      </c>
    </row>
    <row r="21" spans="1:7" x14ac:dyDescent="0.25">
      <c r="A21" s="87" t="s">
        <v>28</v>
      </c>
      <c r="B21" s="62" t="s">
        <v>16</v>
      </c>
      <c r="C21" s="58" t="s">
        <v>21</v>
      </c>
      <c r="D21" s="66">
        <f>SUM('форма 3.1'!H23:J23)/3</f>
        <v>0</v>
      </c>
      <c r="E21" s="66">
        <f>SUM('форма 3.1'!K23:M23)/3</f>
        <v>0</v>
      </c>
      <c r="F21" s="66">
        <f>SUM('форма 3.1'!N23:P23)/3</f>
        <v>0</v>
      </c>
      <c r="G21" s="67">
        <f>SUM('форма 3.1'!Q23:S23)/3</f>
        <v>0</v>
      </c>
    </row>
    <row r="22" spans="1:7" ht="22.5" x14ac:dyDescent="0.25">
      <c r="A22" s="87" t="s">
        <v>29</v>
      </c>
      <c r="B22" s="62" t="s">
        <v>18</v>
      </c>
      <c r="C22" s="58" t="s">
        <v>21</v>
      </c>
      <c r="D22" s="66">
        <f>SUM('форма 3.1'!H24:J24)/3</f>
        <v>9.471264952666667</v>
      </c>
      <c r="E22" s="66">
        <f>SUM('форма 3.1'!K24:M24)/3</f>
        <v>8.3464923866666663</v>
      </c>
      <c r="F22" s="66">
        <f>SUM('форма 3.1'!N24:P24)/3</f>
        <v>7.5919871733333339</v>
      </c>
      <c r="G22" s="67">
        <f>SUM('форма 3.1'!Q24:S24)/3</f>
        <v>9.3975194933333341</v>
      </c>
    </row>
    <row r="23" spans="1:7" x14ac:dyDescent="0.25">
      <c r="A23" s="87" t="s">
        <v>30</v>
      </c>
      <c r="B23" s="59" t="s">
        <v>31</v>
      </c>
      <c r="C23" s="45" t="s">
        <v>21</v>
      </c>
      <c r="D23" s="66">
        <f>SUM('форма 3.1'!H25:J25)/3</f>
        <v>0</v>
      </c>
      <c r="E23" s="66">
        <f>SUM('форма 3.1'!K25:M25)/3</f>
        <v>0</v>
      </c>
      <c r="F23" s="66">
        <f>SUM('форма 3.1'!N25:P25)/3</f>
        <v>0</v>
      </c>
      <c r="G23" s="67">
        <f>SUM('форма 3.1'!Q25:S25)/3</f>
        <v>0</v>
      </c>
    </row>
    <row r="24" spans="1:7" x14ac:dyDescent="0.25">
      <c r="A24" s="87" t="s">
        <v>32</v>
      </c>
      <c r="B24" s="60" t="s">
        <v>9</v>
      </c>
      <c r="C24" s="45" t="s">
        <v>21</v>
      </c>
      <c r="D24" s="66">
        <f>SUM('форма 3.1'!H26:J26)/3</f>
        <v>0</v>
      </c>
      <c r="E24" s="66">
        <f>SUM('форма 3.1'!K26:M26)/3</f>
        <v>0</v>
      </c>
      <c r="F24" s="66">
        <f>SUM('форма 3.1'!N26:P26)/3</f>
        <v>0</v>
      </c>
      <c r="G24" s="67">
        <f>SUM('форма 3.1'!Q26:S26)/3</f>
        <v>0</v>
      </c>
    </row>
    <row r="25" spans="1:7" ht="22.5" x14ac:dyDescent="0.25">
      <c r="A25" s="87" t="s">
        <v>33</v>
      </c>
      <c r="B25" s="60" t="s">
        <v>34</v>
      </c>
      <c r="C25" s="45" t="s">
        <v>21</v>
      </c>
      <c r="D25" s="66">
        <f>SUM('форма 3.1'!H27:J27)/3</f>
        <v>0</v>
      </c>
      <c r="E25" s="66">
        <f>SUM('форма 3.1'!K27:M27)/3</f>
        <v>0</v>
      </c>
      <c r="F25" s="66">
        <f>SUM('форма 3.1'!N27:P27)/3</f>
        <v>0</v>
      </c>
      <c r="G25" s="67">
        <f>SUM('форма 3.1'!Q27:S27)/3</f>
        <v>0</v>
      </c>
    </row>
    <row r="26" spans="1:7" x14ac:dyDescent="0.25">
      <c r="A26" s="87" t="s">
        <v>35</v>
      </c>
      <c r="B26" s="59" t="s">
        <v>36</v>
      </c>
      <c r="C26" s="45" t="s">
        <v>37</v>
      </c>
      <c r="D26" s="68">
        <f>SUM(D27:D28)</f>
        <v>0</v>
      </c>
      <c r="E26" s="68">
        <f>SUM(E27:E28)</f>
        <v>0</v>
      </c>
      <c r="F26" s="68">
        <f>SUM(F27:F28)</f>
        <v>0</v>
      </c>
      <c r="G26" s="69">
        <f>SUM(G27:G28)</f>
        <v>0</v>
      </c>
    </row>
    <row r="27" spans="1:7" x14ac:dyDescent="0.25">
      <c r="A27" s="87" t="s">
        <v>38</v>
      </c>
      <c r="B27" s="60" t="s">
        <v>9</v>
      </c>
      <c r="C27" s="45" t="s">
        <v>37</v>
      </c>
      <c r="D27" s="66">
        <f>MAX('форма 3.1'!H29:J29)</f>
        <v>0</v>
      </c>
      <c r="E27" s="66">
        <f>MAX('форма 3.1'!K29:M29)</f>
        <v>0</v>
      </c>
      <c r="F27" s="66">
        <f>MAX('форма 3.1'!N29:P29)</f>
        <v>0</v>
      </c>
      <c r="G27" s="67">
        <f>MAX('форма 3.1'!Q29:S29)</f>
        <v>0</v>
      </c>
    </row>
    <row r="28" spans="1:7" ht="23.25" thickBot="1" x14ac:dyDescent="0.3">
      <c r="A28" s="89" t="s">
        <v>39</v>
      </c>
      <c r="B28" s="64" t="s">
        <v>34</v>
      </c>
      <c r="C28" s="65" t="s">
        <v>37</v>
      </c>
      <c r="D28" s="70">
        <f>MAX('форма 3.1'!H30:J30)</f>
        <v>0</v>
      </c>
      <c r="E28" s="70">
        <f>MAX('форма 3.1'!K30:M30)</f>
        <v>0</v>
      </c>
      <c r="F28" s="70">
        <f>MAX('форма 3.1'!N30:P30)</f>
        <v>0</v>
      </c>
      <c r="G28" s="71">
        <f>MAX('форма 3.1'!Q30:S30)</f>
        <v>0</v>
      </c>
    </row>
    <row r="31" spans="1:7" x14ac:dyDescent="0.25">
      <c r="A31" s="77" t="s">
        <v>48</v>
      </c>
      <c r="B31" s="78"/>
      <c r="C31" s="78"/>
      <c r="D31" s="78" t="s">
        <v>49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D8" sqref="D8:R11"/>
    </sheetView>
  </sheetViews>
  <sheetFormatPr defaultRowHeight="11.25" x14ac:dyDescent="0.15"/>
  <cols>
    <col min="1" max="1" width="23.28515625" style="38" customWidth="1"/>
    <col min="2" max="2" width="22.7109375" style="38" customWidth="1"/>
    <col min="3" max="14" width="9.140625" style="39"/>
    <col min="15" max="15" width="10.140625" style="39" customWidth="1"/>
    <col min="16" max="19" width="9.140625" style="39"/>
    <col min="20" max="16384" width="9.140625" style="38"/>
  </cols>
  <sheetData>
    <row r="1" spans="1:20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22.5" customHeight="1" thickBot="1" x14ac:dyDescent="0.2">
      <c r="A2" s="151" t="str">
        <f>"Предложения "  &amp; org &amp; " по технологическому расходу электроэнергии (мощности) - потерям в электрических сетях на 2020 год в регионе: "&amp;region_name</f>
        <v>Предложения МУП "Горсвет" по технологическому расходу электроэнергии (мощности) - потерям в электрических сетях на 2020 год в регионе: Архангельская область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62"/>
    </row>
    <row r="3" spans="1:20" ht="12" thickBot="1" x14ac:dyDescent="0.2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ht="51.75" thickBot="1" x14ac:dyDescent="0.2">
      <c r="A4" s="95" t="s">
        <v>41</v>
      </c>
      <c r="B4" s="96"/>
      <c r="C4" s="97" t="s">
        <v>3</v>
      </c>
      <c r="D4" s="52" t="s">
        <v>63</v>
      </c>
      <c r="E4" s="52" t="s">
        <v>65</v>
      </c>
      <c r="F4" s="52" t="s">
        <v>64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52" t="s">
        <v>72</v>
      </c>
      <c r="N4" s="52" t="s">
        <v>73</v>
      </c>
      <c r="O4" s="52" t="s">
        <v>74</v>
      </c>
      <c r="P4" s="52" t="s">
        <v>75</v>
      </c>
      <c r="Q4" s="52" t="s">
        <v>76</v>
      </c>
      <c r="R4" s="52" t="s">
        <v>77</v>
      </c>
      <c r="S4" s="13" t="s">
        <v>78</v>
      </c>
      <c r="T4" s="42"/>
    </row>
    <row r="5" spans="1:20" x14ac:dyDescent="0.15">
      <c r="A5" s="98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  <c r="R5" s="43">
        <v>18</v>
      </c>
      <c r="S5" s="99">
        <v>19</v>
      </c>
      <c r="T5" s="42"/>
    </row>
    <row r="6" spans="1:20" ht="28.5" customHeight="1" x14ac:dyDescent="0.15">
      <c r="A6" s="157" t="s">
        <v>42</v>
      </c>
      <c r="B6" s="44" t="s">
        <v>43</v>
      </c>
      <c r="C6" s="45" t="s">
        <v>21</v>
      </c>
      <c r="D6" s="46">
        <f t="shared" ref="D6:S6" si="0">SUMIF($B$8:$B$11,"="&amp;$B$6,D8:D11)</f>
        <v>0</v>
      </c>
      <c r="E6" s="46">
        <f t="shared" si="0"/>
        <v>0</v>
      </c>
      <c r="F6" s="46">
        <f>SUMIF($B$8:$B$11,"="&amp;$B$6,F8:F11)</f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  <c r="K6" s="46">
        <f t="shared" si="0"/>
        <v>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 t="shared" si="0"/>
        <v>0</v>
      </c>
      <c r="P6" s="46">
        <f t="shared" si="0"/>
        <v>0</v>
      </c>
      <c r="Q6" s="46">
        <f t="shared" si="0"/>
        <v>0</v>
      </c>
      <c r="R6" s="46">
        <f t="shared" si="0"/>
        <v>0</v>
      </c>
      <c r="S6" s="47">
        <f t="shared" si="0"/>
        <v>0</v>
      </c>
      <c r="T6" s="42"/>
    </row>
    <row r="7" spans="1:20" ht="35.25" customHeight="1" x14ac:dyDescent="0.15">
      <c r="A7" s="158"/>
      <c r="B7" s="44" t="s">
        <v>44</v>
      </c>
      <c r="C7" s="45" t="s">
        <v>37</v>
      </c>
      <c r="D7" s="46">
        <f>SUMIF($B$8:$B$11,"="&amp;$B$7,D8:D11)</f>
        <v>0</v>
      </c>
      <c r="E7" s="46">
        <f t="shared" ref="E7:S7" si="1">SUMIF($B$8:$B$11,"="&amp;$B$7,E8:E11)</f>
        <v>0</v>
      </c>
      <c r="F7" s="46">
        <f t="shared" si="1"/>
        <v>0</v>
      </c>
      <c r="G7" s="46">
        <f t="shared" si="1"/>
        <v>0</v>
      </c>
      <c r="H7" s="46">
        <f t="shared" si="1"/>
        <v>0</v>
      </c>
      <c r="I7" s="46">
        <f t="shared" si="1"/>
        <v>0</v>
      </c>
      <c r="J7" s="46">
        <f t="shared" si="1"/>
        <v>0</v>
      </c>
      <c r="K7" s="46">
        <f t="shared" si="1"/>
        <v>0</v>
      </c>
      <c r="L7" s="46">
        <f t="shared" si="1"/>
        <v>0</v>
      </c>
      <c r="M7" s="46">
        <f t="shared" si="1"/>
        <v>0</v>
      </c>
      <c r="N7" s="46">
        <f t="shared" si="1"/>
        <v>0</v>
      </c>
      <c r="O7" s="46">
        <f t="shared" si="1"/>
        <v>0</v>
      </c>
      <c r="P7" s="46">
        <f t="shared" si="1"/>
        <v>0</v>
      </c>
      <c r="Q7" s="46">
        <f t="shared" si="1"/>
        <v>0</v>
      </c>
      <c r="R7" s="46">
        <f t="shared" si="1"/>
        <v>0</v>
      </c>
      <c r="S7" s="47">
        <f t="shared" si="1"/>
        <v>0</v>
      </c>
      <c r="T7" s="42"/>
    </row>
    <row r="8" spans="1:20" s="42" customFormat="1" ht="30.75" customHeight="1" x14ac:dyDescent="0.15">
      <c r="A8" s="159" t="s">
        <v>45</v>
      </c>
      <c r="B8" s="48" t="s">
        <v>43</v>
      </c>
      <c r="C8" s="49" t="s">
        <v>21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>
        <f>SUM(G8:R8)/12</f>
        <v>0</v>
      </c>
    </row>
    <row r="9" spans="1:20" s="42" customFormat="1" ht="27" customHeight="1" x14ac:dyDescent="0.15">
      <c r="A9" s="160"/>
      <c r="B9" s="48" t="s">
        <v>44</v>
      </c>
      <c r="C9" s="49" t="s">
        <v>37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>
        <f>MAX(G9:R9)</f>
        <v>0</v>
      </c>
    </row>
    <row r="10" spans="1:20" s="42" customFormat="1" ht="28.5" customHeight="1" x14ac:dyDescent="0.15">
      <c r="A10" s="159" t="s">
        <v>46</v>
      </c>
      <c r="B10" s="48" t="s">
        <v>43</v>
      </c>
      <c r="C10" s="49" t="s">
        <v>21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>
        <f>SUM(G10:R10)/12</f>
        <v>0</v>
      </c>
    </row>
    <row r="11" spans="1:20" s="42" customFormat="1" ht="25.5" customHeight="1" thickBot="1" x14ac:dyDescent="0.2">
      <c r="A11" s="161"/>
      <c r="B11" s="100" t="s">
        <v>44</v>
      </c>
      <c r="C11" s="101" t="s">
        <v>37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>
        <f>MAX(G11:R11)</f>
        <v>0</v>
      </c>
    </row>
    <row r="13" spans="1:20" x14ac:dyDescent="0.15">
      <c r="G13" s="55"/>
    </row>
    <row r="14" spans="1:20" ht="14.25" customHeight="1" x14ac:dyDescent="0.25">
      <c r="A14" s="77" t="s">
        <v>48</v>
      </c>
      <c r="B14" s="78"/>
      <c r="C14" s="78"/>
      <c r="D14" s="78" t="s">
        <v>49</v>
      </c>
      <c r="E14" s="30"/>
    </row>
    <row r="15" spans="1:20" x14ac:dyDescent="0.15">
      <c r="D15" s="55"/>
      <c r="E15" s="55"/>
      <c r="F15" s="55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SheetLayoutView="100" workbookViewId="0">
      <selection activeCell="A3" sqref="A3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56" t="s">
        <v>83</v>
      </c>
      <c r="B2" s="156"/>
      <c r="C2" s="156"/>
      <c r="D2" s="156"/>
      <c r="E2" s="156"/>
      <c r="F2" s="156"/>
      <c r="G2" s="156"/>
      <c r="H2" s="156"/>
    </row>
    <row r="5" spans="1:8" ht="15.75" thickBot="1" x14ac:dyDescent="0.3"/>
    <row r="6" spans="1:8" ht="39" thickBot="1" x14ac:dyDescent="0.3">
      <c r="A6" s="135" t="s">
        <v>1</v>
      </c>
      <c r="B6" s="136" t="s">
        <v>2</v>
      </c>
      <c r="C6" s="137" t="s">
        <v>47</v>
      </c>
      <c r="D6" s="137" t="s">
        <v>3</v>
      </c>
      <c r="E6" s="93" t="s">
        <v>79</v>
      </c>
      <c r="F6" s="93" t="s">
        <v>80</v>
      </c>
      <c r="G6" s="93" t="s">
        <v>81</v>
      </c>
      <c r="H6" s="94" t="s">
        <v>82</v>
      </c>
    </row>
    <row r="7" spans="1:8" x14ac:dyDescent="0.25">
      <c r="A7" s="130">
        <v>1</v>
      </c>
      <c r="B7" s="131">
        <v>2</v>
      </c>
      <c r="C7" s="132">
        <v>3</v>
      </c>
      <c r="D7" s="132">
        <v>4</v>
      </c>
      <c r="E7" s="133">
        <v>5</v>
      </c>
      <c r="F7" s="133">
        <v>6</v>
      </c>
      <c r="G7" s="133">
        <v>7</v>
      </c>
      <c r="H7" s="134">
        <v>8</v>
      </c>
    </row>
    <row r="8" spans="1:8" ht="22.5" x14ac:dyDescent="0.25">
      <c r="A8" s="163" t="s">
        <v>42</v>
      </c>
      <c r="B8" s="164"/>
      <c r="C8" s="72" t="s">
        <v>43</v>
      </c>
      <c r="D8" s="73" t="s">
        <v>21</v>
      </c>
      <c r="E8" s="74">
        <f t="shared" ref="E8:H9" si="0">E10+E12</f>
        <v>0</v>
      </c>
      <c r="F8" s="74">
        <f t="shared" si="0"/>
        <v>0</v>
      </c>
      <c r="G8" s="74">
        <f t="shared" si="0"/>
        <v>0</v>
      </c>
      <c r="H8" s="75">
        <f t="shared" si="0"/>
        <v>0</v>
      </c>
    </row>
    <row r="9" spans="1:8" ht="22.5" x14ac:dyDescent="0.25">
      <c r="A9" s="163"/>
      <c r="B9" s="164"/>
      <c r="C9" s="72" t="s">
        <v>44</v>
      </c>
      <c r="D9" s="73" t="s">
        <v>37</v>
      </c>
      <c r="E9" s="74">
        <f t="shared" si="0"/>
        <v>0</v>
      </c>
      <c r="F9" s="74">
        <f t="shared" si="0"/>
        <v>0</v>
      </c>
      <c r="G9" s="74">
        <f t="shared" si="0"/>
        <v>0</v>
      </c>
      <c r="H9" s="75">
        <f t="shared" si="0"/>
        <v>0</v>
      </c>
    </row>
    <row r="10" spans="1:8" ht="22.5" x14ac:dyDescent="0.25">
      <c r="A10" s="165">
        <v>1</v>
      </c>
      <c r="B10" s="166" t="str">
        <f>[2]Субабоненты!$E$17</f>
        <v>Население</v>
      </c>
      <c r="C10" s="104" t="s">
        <v>43</v>
      </c>
      <c r="D10" s="45" t="s">
        <v>21</v>
      </c>
      <c r="E10" s="68">
        <f>SUM(субабоненты!G8:I8)/3</f>
        <v>0</v>
      </c>
      <c r="F10" s="68">
        <f>SUM(субабоненты!J8:L8)/3</f>
        <v>0</v>
      </c>
      <c r="G10" s="68">
        <f>SUM(субабоненты!M8:O8)/3</f>
        <v>0</v>
      </c>
      <c r="H10" s="69">
        <f>SUM(субабоненты!P8:R8)/3</f>
        <v>0</v>
      </c>
    </row>
    <row r="11" spans="1:8" ht="22.5" x14ac:dyDescent="0.25">
      <c r="A11" s="165"/>
      <c r="B11" s="167"/>
      <c r="C11" s="104" t="s">
        <v>44</v>
      </c>
      <c r="D11" s="45" t="s">
        <v>37</v>
      </c>
      <c r="E11" s="68">
        <f>SUM(субабоненты!G9:I9)/3</f>
        <v>0</v>
      </c>
      <c r="F11" s="68">
        <f>SUM(субабоненты!J9:L9)/3</f>
        <v>0</v>
      </c>
      <c r="G11" s="68">
        <f>SUM(субабоненты!M9:O9)/3</f>
        <v>0</v>
      </c>
      <c r="H11" s="69">
        <f>SUM(субабоненты!P9:R9)/3</f>
        <v>0</v>
      </c>
    </row>
    <row r="12" spans="1:8" ht="22.5" x14ac:dyDescent="0.25">
      <c r="A12" s="165">
        <v>2</v>
      </c>
      <c r="B12" s="166" t="str">
        <f>[2]Субабоненты!$E$19</f>
        <v>Прочие потребители</v>
      </c>
      <c r="C12" s="104" t="s">
        <v>43</v>
      </c>
      <c r="D12" s="45" t="s">
        <v>21</v>
      </c>
      <c r="E12" s="68">
        <f>SUM(субабоненты!G10:I10)/3</f>
        <v>0</v>
      </c>
      <c r="F12" s="68">
        <f>SUM(субабоненты!J10:L10)/3</f>
        <v>0</v>
      </c>
      <c r="G12" s="68">
        <f>SUM(субабоненты!M10:O10)/3</f>
        <v>0</v>
      </c>
      <c r="H12" s="69">
        <f>SUM(субабоненты!P10:R10)/3</f>
        <v>0</v>
      </c>
    </row>
    <row r="13" spans="1:8" ht="23.25" thickBot="1" x14ac:dyDescent="0.3">
      <c r="A13" s="168"/>
      <c r="B13" s="169"/>
      <c r="C13" s="105" t="s">
        <v>44</v>
      </c>
      <c r="D13" s="65" t="s">
        <v>37</v>
      </c>
      <c r="E13" s="106">
        <f>SUM(субабоненты!G11:I11)/3</f>
        <v>0</v>
      </c>
      <c r="F13" s="106">
        <f>SUM(субабоненты!J11:L11)/3</f>
        <v>0</v>
      </c>
      <c r="G13" s="106">
        <f>SUM(субабоненты!M11:O11)/3</f>
        <v>0</v>
      </c>
      <c r="H13" s="107">
        <f>SUM(субабоненты!P11:R11)/3</f>
        <v>0</v>
      </c>
    </row>
    <row r="16" spans="1:8" ht="15" customHeight="1" x14ac:dyDescent="0.25">
      <c r="A16" s="77" t="s">
        <v>48</v>
      </c>
      <c r="B16" s="78"/>
      <c r="C16" s="78"/>
      <c r="D16" s="78" t="s">
        <v>49</v>
      </c>
      <c r="E16" s="30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view="pageBreakPreview" zoomScale="60" zoomScaleNormal="100" workbookViewId="0">
      <selection activeCell="I9" sqref="I9"/>
    </sheetView>
  </sheetViews>
  <sheetFormatPr defaultColWidth="11.42578125" defaultRowHeight="15" x14ac:dyDescent="0.2"/>
  <cols>
    <col min="1" max="1" width="8" style="108" customWidth="1"/>
    <col min="2" max="2" width="29.7109375" style="109" customWidth="1"/>
    <col min="3" max="3" width="22.5703125" style="109" customWidth="1"/>
    <col min="4" max="4" width="18.7109375" style="109" customWidth="1"/>
    <col min="5" max="5" width="18.85546875" style="109" customWidth="1"/>
    <col min="6" max="7" width="13.5703125" style="110" customWidth="1"/>
    <col min="8" max="8" width="11.140625" style="110" customWidth="1"/>
    <col min="9" max="9" width="21.85546875" style="110" customWidth="1"/>
    <col min="10" max="16384" width="11.42578125" style="110"/>
  </cols>
  <sheetData>
    <row r="2" spans="1:9" x14ac:dyDescent="0.2">
      <c r="H2" s="171" t="s">
        <v>50</v>
      </c>
      <c r="I2" s="172"/>
    </row>
    <row r="3" spans="1:9" s="111" customFormat="1" x14ac:dyDescent="0.2">
      <c r="A3" s="173" t="s">
        <v>51</v>
      </c>
      <c r="B3" s="173"/>
      <c r="C3" s="173"/>
      <c r="D3" s="173"/>
      <c r="E3" s="173"/>
      <c r="F3" s="173"/>
      <c r="G3" s="173"/>
      <c r="H3" s="173"/>
      <c r="I3" s="174"/>
    </row>
    <row r="4" spans="1:9" s="111" customFormat="1" x14ac:dyDescent="0.2">
      <c r="A4" s="173" t="s">
        <v>84</v>
      </c>
      <c r="B4" s="173"/>
      <c r="C4" s="173"/>
      <c r="D4" s="173"/>
      <c r="E4" s="173"/>
      <c r="F4" s="173"/>
      <c r="G4" s="173"/>
      <c r="H4" s="173"/>
      <c r="I4" s="174"/>
    </row>
    <row r="5" spans="1:9" x14ac:dyDescent="0.2">
      <c r="A5" s="112"/>
      <c r="C5" s="113"/>
      <c r="D5" s="113"/>
      <c r="E5" s="113"/>
      <c r="F5" s="112"/>
      <c r="G5" s="114"/>
      <c r="H5" s="114"/>
    </row>
    <row r="6" spans="1:9" x14ac:dyDescent="0.2">
      <c r="A6" s="170" t="s">
        <v>52</v>
      </c>
      <c r="B6" s="170" t="s">
        <v>53</v>
      </c>
      <c r="C6" s="170" t="s">
        <v>41</v>
      </c>
      <c r="D6" s="170" t="s">
        <v>54</v>
      </c>
      <c r="E6" s="170" t="s">
        <v>55</v>
      </c>
      <c r="F6" s="170" t="s">
        <v>56</v>
      </c>
      <c r="G6" s="175" t="s">
        <v>57</v>
      </c>
      <c r="H6" s="176"/>
      <c r="I6" s="170" t="s">
        <v>58</v>
      </c>
    </row>
    <row r="7" spans="1:9" s="108" customFormat="1" ht="60" x14ac:dyDescent="0.25">
      <c r="A7" s="170"/>
      <c r="B7" s="170"/>
      <c r="C7" s="170"/>
      <c r="D7" s="170"/>
      <c r="E7" s="170"/>
      <c r="F7" s="170"/>
      <c r="G7" s="115" t="s">
        <v>59</v>
      </c>
      <c r="H7" s="115" t="s">
        <v>13</v>
      </c>
      <c r="I7" s="170"/>
    </row>
    <row r="8" spans="1:9" s="118" customFormat="1" ht="12.75" x14ac:dyDescent="0.2">
      <c r="A8" s="116">
        <v>1</v>
      </c>
      <c r="B8" s="117">
        <v>2</v>
      </c>
      <c r="C8" s="117">
        <v>3</v>
      </c>
      <c r="D8" s="116">
        <v>4</v>
      </c>
      <c r="E8" s="116">
        <v>5</v>
      </c>
      <c r="F8" s="117">
        <v>6</v>
      </c>
      <c r="G8" s="117">
        <v>7</v>
      </c>
      <c r="H8" s="116">
        <v>8</v>
      </c>
      <c r="I8" s="116">
        <v>9</v>
      </c>
    </row>
    <row r="9" spans="1:9" s="124" customFormat="1" ht="30" x14ac:dyDescent="0.2">
      <c r="A9" s="119">
        <v>1</v>
      </c>
      <c r="B9" s="120" t="s">
        <v>60</v>
      </c>
      <c r="C9" s="119" t="s">
        <v>61</v>
      </c>
      <c r="D9" s="121">
        <v>2905009412</v>
      </c>
      <c r="E9" s="121">
        <v>290501001</v>
      </c>
      <c r="F9" s="122">
        <v>69.132999999999996</v>
      </c>
      <c r="G9" s="122">
        <f>F9*9.48%</f>
        <v>6.5538084000000003</v>
      </c>
      <c r="H9" s="122">
        <v>9.48</v>
      </c>
      <c r="I9" s="123" t="s">
        <v>62</v>
      </c>
    </row>
    <row r="10" spans="1:9" x14ac:dyDescent="0.2">
      <c r="A10" s="119">
        <v>2</v>
      </c>
      <c r="B10" s="120"/>
      <c r="C10" s="119"/>
      <c r="D10" s="121"/>
      <c r="E10" s="121"/>
      <c r="F10" s="121"/>
      <c r="G10" s="122"/>
      <c r="H10" s="122"/>
      <c r="I10" s="125"/>
    </row>
    <row r="11" spans="1:9" x14ac:dyDescent="0.2">
      <c r="A11" s="119">
        <v>3</v>
      </c>
      <c r="B11" s="120"/>
      <c r="C11" s="120"/>
      <c r="D11" s="125"/>
      <c r="E11" s="125"/>
      <c r="F11" s="125"/>
      <c r="G11" s="126"/>
      <c r="H11" s="126"/>
      <c r="I11" s="125"/>
    </row>
    <row r="12" spans="1:9" x14ac:dyDescent="0.2">
      <c r="A12" s="119">
        <v>4</v>
      </c>
      <c r="B12" s="120"/>
      <c r="C12" s="120"/>
      <c r="D12" s="125"/>
      <c r="E12" s="125"/>
      <c r="F12" s="125"/>
      <c r="G12" s="126"/>
      <c r="H12" s="126"/>
      <c r="I12" s="125"/>
    </row>
    <row r="13" spans="1:9" x14ac:dyDescent="0.2">
      <c r="A13" s="119">
        <v>5</v>
      </c>
      <c r="B13" s="120"/>
      <c r="C13" s="120"/>
      <c r="D13" s="125"/>
      <c r="E13" s="125"/>
      <c r="F13" s="125"/>
      <c r="G13" s="126"/>
      <c r="H13" s="126"/>
      <c r="I13" s="125"/>
    </row>
    <row r="14" spans="1:9" x14ac:dyDescent="0.2">
      <c r="A14" s="119">
        <v>6</v>
      </c>
      <c r="B14" s="120"/>
      <c r="C14" s="120"/>
      <c r="D14" s="125"/>
      <c r="E14" s="125"/>
      <c r="F14" s="125"/>
      <c r="G14" s="126"/>
      <c r="H14" s="126"/>
      <c r="I14" s="125"/>
    </row>
    <row r="15" spans="1:9" x14ac:dyDescent="0.2">
      <c r="A15" s="119">
        <v>7</v>
      </c>
      <c r="B15" s="120"/>
      <c r="C15" s="120"/>
      <c r="D15" s="125"/>
      <c r="E15" s="125"/>
      <c r="F15" s="125"/>
      <c r="G15" s="126"/>
      <c r="H15" s="126"/>
      <c r="I15" s="125"/>
    </row>
    <row r="16" spans="1:9" x14ac:dyDescent="0.2">
      <c r="A16" s="119">
        <v>8</v>
      </c>
      <c r="B16" s="120"/>
      <c r="C16" s="120"/>
      <c r="D16" s="125"/>
      <c r="E16" s="125"/>
      <c r="F16" s="125"/>
      <c r="G16" s="126"/>
      <c r="H16" s="126"/>
      <c r="I16" s="125"/>
    </row>
    <row r="17" spans="1:9" x14ac:dyDescent="0.2">
      <c r="A17" s="119">
        <v>9</v>
      </c>
      <c r="B17" s="120"/>
      <c r="C17" s="120"/>
      <c r="D17" s="125"/>
      <c r="E17" s="125"/>
      <c r="F17" s="125"/>
      <c r="G17" s="126"/>
      <c r="H17" s="126"/>
      <c r="I17" s="125"/>
    </row>
    <row r="18" spans="1:9" x14ac:dyDescent="0.2">
      <c r="A18" s="119">
        <v>10</v>
      </c>
      <c r="B18" s="127"/>
      <c r="C18" s="120"/>
      <c r="D18" s="128"/>
      <c r="E18" s="128"/>
      <c r="F18" s="128"/>
      <c r="G18" s="126"/>
      <c r="H18" s="126"/>
      <c r="I18" s="128"/>
    </row>
    <row r="21" spans="1:9" x14ac:dyDescent="0.2">
      <c r="A21" s="138" t="s">
        <v>48</v>
      </c>
      <c r="D21" s="109" t="s">
        <v>49</v>
      </c>
    </row>
    <row r="22" spans="1:9" s="129" customFormat="1" ht="12.75" x14ac:dyDescent="0.2"/>
  </sheetData>
  <mergeCells count="11">
    <mergeCell ref="I6:I7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 3.1</vt:lpstr>
      <vt:lpstr>форма 3.1(кварталы)</vt:lpstr>
      <vt:lpstr>субабоненты</vt:lpstr>
      <vt:lpstr>субабоненты (кварталы)</vt:lpstr>
      <vt:lpstr>форма 16</vt:lpstr>
      <vt:lpstr>'форма 16'!Область_печати</vt:lpstr>
      <vt:lpstr>'форма 3.1'!Область_печати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2019-03-19T11:35:34Z</dcterms:modified>
</cp:coreProperties>
</file>